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Актау СОШД 01.01.2020г." sheetId="1" r:id="rId1"/>
  </sheets>
  <definedNames>
    <definedName name="_xlnm.Print_Area" localSheetId="0">'Актау СОШД 01.01.2020г.'!$A$1:$AU$206</definedName>
  </definedNames>
  <calcPr calcId="125725"/>
</workbook>
</file>

<file path=xl/calcChain.xml><?xml version="1.0" encoding="utf-8"?>
<calcChain xmlns="http://schemas.openxmlformats.org/spreadsheetml/2006/main">
  <c r="AN79" i="1"/>
  <c r="AN77"/>
  <c r="T37"/>
  <c r="T34"/>
  <c r="AF65"/>
  <c r="AG65"/>
  <c r="AH65"/>
  <c r="AI65"/>
  <c r="AJ65"/>
  <c r="AN65"/>
  <c r="AQ188"/>
  <c r="V179"/>
  <c r="V178"/>
  <c r="V172"/>
  <c r="V123"/>
  <c r="V118"/>
  <c r="V109"/>
  <c r="V108"/>
  <c r="V102"/>
  <c r="U188"/>
  <c r="U186"/>
  <c r="U179"/>
  <c r="AH202"/>
  <c r="AL132"/>
  <c r="W65"/>
  <c r="X65"/>
  <c r="Y65"/>
  <c r="Z65"/>
  <c r="AA65"/>
  <c r="AB65"/>
  <c r="AC65"/>
  <c r="W202"/>
  <c r="X202"/>
  <c r="Y202"/>
  <c r="Z202"/>
  <c r="AA202"/>
  <c r="AB202"/>
  <c r="AC202"/>
  <c r="AK132"/>
  <c r="AM132"/>
  <c r="AF202"/>
  <c r="AG202"/>
  <c r="AI202"/>
  <c r="AJ202"/>
  <c r="V61"/>
  <c r="V60"/>
  <c r="AE60" s="1"/>
  <c r="V59"/>
  <c r="AE59" s="1"/>
  <c r="V58"/>
  <c r="AE58" s="1"/>
  <c r="V57"/>
  <c r="V56"/>
  <c r="V51"/>
  <c r="V49"/>
  <c r="V43"/>
  <c r="V42"/>
  <c r="V41"/>
  <c r="V35"/>
  <c r="V27"/>
  <c r="V25"/>
  <c r="V24"/>
  <c r="V23"/>
  <c r="V20"/>
  <c r="I47"/>
  <c r="U47" s="1"/>
  <c r="I60"/>
  <c r="AQ60"/>
  <c r="I49"/>
  <c r="I128"/>
  <c r="AN128" s="1"/>
  <c r="V128" s="1"/>
  <c r="I127"/>
  <c r="AN127" s="1"/>
  <c r="V127" s="1"/>
  <c r="I126"/>
  <c r="AN126" s="1"/>
  <c r="V126" s="1"/>
  <c r="I125"/>
  <c r="AN125" s="1"/>
  <c r="V125" s="1"/>
  <c r="I124"/>
  <c r="I123"/>
  <c r="Q123" s="1"/>
  <c r="I118"/>
  <c r="T118" s="1"/>
  <c r="I109"/>
  <c r="T109" s="1"/>
  <c r="I108"/>
  <c r="Q108" s="1"/>
  <c r="I102"/>
  <c r="P102" s="1"/>
  <c r="I51"/>
  <c r="I42"/>
  <c r="I41"/>
  <c r="AQ179"/>
  <c r="AQ102"/>
  <c r="O202"/>
  <c r="N202"/>
  <c r="M202"/>
  <c r="L202"/>
  <c r="I201"/>
  <c r="T201" s="1"/>
  <c r="I200"/>
  <c r="S200" s="1"/>
  <c r="I199"/>
  <c r="R199" s="1"/>
  <c r="I198"/>
  <c r="AN198" s="1"/>
  <c r="V198" s="1"/>
  <c r="I197"/>
  <c r="AN197" s="1"/>
  <c r="V197" s="1"/>
  <c r="AE197" s="1"/>
  <c r="I196"/>
  <c r="AN196" s="1"/>
  <c r="V196" s="1"/>
  <c r="AE196" s="1"/>
  <c r="I195"/>
  <c r="AN195" s="1"/>
  <c r="V195" s="1"/>
  <c r="AE195" s="1"/>
  <c r="I194"/>
  <c r="S194" s="1"/>
  <c r="I193"/>
  <c r="S193" s="1"/>
  <c r="I192"/>
  <c r="T192" s="1"/>
  <c r="I191"/>
  <c r="R191" s="1"/>
  <c r="I190"/>
  <c r="T190" s="1"/>
  <c r="I189"/>
  <c r="R189" s="1"/>
  <c r="R188"/>
  <c r="Q188"/>
  <c r="S188"/>
  <c r="I187"/>
  <c r="P187" s="1"/>
  <c r="I185"/>
  <c r="S185" s="1"/>
  <c r="I184"/>
  <c r="T184" s="1"/>
  <c r="I183"/>
  <c r="S183" s="1"/>
  <c r="I182"/>
  <c r="S182" s="1"/>
  <c r="I181"/>
  <c r="S181" s="1"/>
  <c r="I180"/>
  <c r="R180" s="1"/>
  <c r="S179"/>
  <c r="AQ178"/>
  <c r="Q178"/>
  <c r="R178"/>
  <c r="I177"/>
  <c r="T177" s="1"/>
  <c r="I176"/>
  <c r="Q176" s="1"/>
  <c r="I175"/>
  <c r="S175" s="1"/>
  <c r="I174"/>
  <c r="S174" s="1"/>
  <c r="I173"/>
  <c r="R173" s="1"/>
  <c r="P172"/>
  <c r="I171"/>
  <c r="S171" s="1"/>
  <c r="I170"/>
  <c r="R170" s="1"/>
  <c r="I169"/>
  <c r="S169" s="1"/>
  <c r="I168"/>
  <c r="R168" s="1"/>
  <c r="I167"/>
  <c r="S167" s="1"/>
  <c r="I166"/>
  <c r="S166" s="1"/>
  <c r="I165"/>
  <c r="R165" s="1"/>
  <c r="I164"/>
  <c r="R164" s="1"/>
  <c r="I163"/>
  <c r="R163" s="1"/>
  <c r="I162"/>
  <c r="R162" s="1"/>
  <c r="I161"/>
  <c r="R161" s="1"/>
  <c r="I160"/>
  <c r="AN160" s="1"/>
  <c r="V160" s="1"/>
  <c r="I159"/>
  <c r="S159" s="1"/>
  <c r="I158"/>
  <c r="R158" s="1"/>
  <c r="I157"/>
  <c r="R157" s="1"/>
  <c r="I156"/>
  <c r="R156" s="1"/>
  <c r="I155"/>
  <c r="R155" s="1"/>
  <c r="AN152"/>
  <c r="AN151"/>
  <c r="AN150"/>
  <c r="AN149"/>
  <c r="AN148"/>
  <c r="AN147"/>
  <c r="AN146"/>
  <c r="AN145"/>
  <c r="AN143"/>
  <c r="AN142"/>
  <c r="O132"/>
  <c r="N132"/>
  <c r="M132"/>
  <c r="L132"/>
  <c r="I131"/>
  <c r="I130"/>
  <c r="I129"/>
  <c r="R129" s="1"/>
  <c r="R124"/>
  <c r="I122"/>
  <c r="T122" s="1"/>
  <c r="I121"/>
  <c r="S121" s="1"/>
  <c r="I120"/>
  <c r="T120" s="1"/>
  <c r="I119"/>
  <c r="S119" s="1"/>
  <c r="I117"/>
  <c r="T117" s="1"/>
  <c r="AN116"/>
  <c r="AQ116" s="1"/>
  <c r="I115"/>
  <c r="P115" s="1"/>
  <c r="I114"/>
  <c r="S114" s="1"/>
  <c r="I113"/>
  <c r="I112"/>
  <c r="S112" s="1"/>
  <c r="I111"/>
  <c r="T111" s="1"/>
  <c r="I110"/>
  <c r="R110" s="1"/>
  <c r="AQ108"/>
  <c r="I107"/>
  <c r="T107" s="1"/>
  <c r="I106"/>
  <c r="Q106" s="1"/>
  <c r="I105"/>
  <c r="S105" s="1"/>
  <c r="I104"/>
  <c r="T104" s="1"/>
  <c r="I103"/>
  <c r="S103" s="1"/>
  <c r="I101"/>
  <c r="I100"/>
  <c r="S100" s="1"/>
  <c r="I99"/>
  <c r="T99" s="1"/>
  <c r="I98"/>
  <c r="S98" s="1"/>
  <c r="I97"/>
  <c r="S97" s="1"/>
  <c r="I96"/>
  <c r="I95"/>
  <c r="R95" s="1"/>
  <c r="I94"/>
  <c r="R94" s="1"/>
  <c r="I93"/>
  <c r="R93" s="1"/>
  <c r="I92"/>
  <c r="R92" s="1"/>
  <c r="I91"/>
  <c r="R91" s="1"/>
  <c r="I90"/>
  <c r="T90" s="1"/>
  <c r="I89"/>
  <c r="S89" s="1"/>
  <c r="I88"/>
  <c r="R88" s="1"/>
  <c r="I87"/>
  <c r="R87" s="1"/>
  <c r="I86"/>
  <c r="R86" s="1"/>
  <c r="I85"/>
  <c r="R85" s="1"/>
  <c r="AN82"/>
  <c r="AN81"/>
  <c r="AN80"/>
  <c r="AN78"/>
  <c r="AN76"/>
  <c r="AN75"/>
  <c r="AN73"/>
  <c r="AN72"/>
  <c r="AQ61"/>
  <c r="AQ59"/>
  <c r="AQ58"/>
  <c r="AQ57"/>
  <c r="AQ56"/>
  <c r="AQ51"/>
  <c r="AQ49"/>
  <c r="AQ35"/>
  <c r="AQ27"/>
  <c r="AQ25"/>
  <c r="AQ24"/>
  <c r="AQ23"/>
  <c r="AQ20"/>
  <c r="I64"/>
  <c r="U64" s="1"/>
  <c r="I35"/>
  <c r="R35" s="1"/>
  <c r="AN8"/>
  <c r="AN6"/>
  <c r="I61"/>
  <c r="I59"/>
  <c r="I58"/>
  <c r="I57"/>
  <c r="I56"/>
  <c r="U56" s="1"/>
  <c r="I43"/>
  <c r="U43" s="1"/>
  <c r="I27"/>
  <c r="I25"/>
  <c r="I24"/>
  <c r="I23"/>
  <c r="I20"/>
  <c r="V18"/>
  <c r="AQ43"/>
  <c r="AQ42"/>
  <c r="AQ41"/>
  <c r="I63"/>
  <c r="U63" s="1"/>
  <c r="I62"/>
  <c r="Q62" s="1"/>
  <c r="AQ18"/>
  <c r="I28"/>
  <c r="U28" s="1"/>
  <c r="I55"/>
  <c r="P55" s="1"/>
  <c r="I54"/>
  <c r="Q54" s="1"/>
  <c r="I53"/>
  <c r="P53" s="1"/>
  <c r="I52"/>
  <c r="P52" s="1"/>
  <c r="I50"/>
  <c r="R50" s="1"/>
  <c r="I48"/>
  <c r="P48" s="1"/>
  <c r="I46"/>
  <c r="P46" s="1"/>
  <c r="I45"/>
  <c r="U45" s="1"/>
  <c r="I44"/>
  <c r="P44" s="1"/>
  <c r="I40"/>
  <c r="P40" s="1"/>
  <c r="I39"/>
  <c r="T39" s="1"/>
  <c r="I38"/>
  <c r="P38" s="1"/>
  <c r="I37"/>
  <c r="U37" s="1"/>
  <c r="I36"/>
  <c r="P36" s="1"/>
  <c r="I34"/>
  <c r="I33"/>
  <c r="P33" s="1"/>
  <c r="I32"/>
  <c r="P32" s="1"/>
  <c r="I31"/>
  <c r="P31" s="1"/>
  <c r="I30"/>
  <c r="T30" s="1"/>
  <c r="I29"/>
  <c r="R29" s="1"/>
  <c r="I26"/>
  <c r="P26" s="1"/>
  <c r="I22"/>
  <c r="T22" s="1"/>
  <c r="I21"/>
  <c r="T21" s="1"/>
  <c r="I18"/>
  <c r="I19"/>
  <c r="P19" s="1"/>
  <c r="AD58" l="1"/>
  <c r="AO58" s="1"/>
  <c r="AP58" s="1"/>
  <c r="T33"/>
  <c r="T62"/>
  <c r="AE178"/>
  <c r="P47"/>
  <c r="AD125"/>
  <c r="AO125" s="1"/>
  <c r="AP125" s="1"/>
  <c r="AE125"/>
  <c r="AE127"/>
  <c r="AD127"/>
  <c r="AO127" s="1"/>
  <c r="AP127" s="1"/>
  <c r="P185"/>
  <c r="U160"/>
  <c r="U194"/>
  <c r="AN161"/>
  <c r="V161" s="1"/>
  <c r="AN124"/>
  <c r="V124" s="1"/>
  <c r="Q64"/>
  <c r="R47"/>
  <c r="R53"/>
  <c r="S21"/>
  <c r="S29"/>
  <c r="S33"/>
  <c r="S38"/>
  <c r="S45"/>
  <c r="S50"/>
  <c r="S64"/>
  <c r="T29"/>
  <c r="T38"/>
  <c r="T45"/>
  <c r="U22"/>
  <c r="U30"/>
  <c r="U34"/>
  <c r="U39"/>
  <c r="U46"/>
  <c r="U52"/>
  <c r="U62"/>
  <c r="P184"/>
  <c r="Q187"/>
  <c r="S163"/>
  <c r="S168"/>
  <c r="S173"/>
  <c r="S177"/>
  <c r="S184"/>
  <c r="S199"/>
  <c r="T159"/>
  <c r="T167"/>
  <c r="T171"/>
  <c r="T176"/>
  <c r="T183"/>
  <c r="T200"/>
  <c r="U157"/>
  <c r="U202" s="1"/>
  <c r="U164"/>
  <c r="U193"/>
  <c r="Q50"/>
  <c r="R46"/>
  <c r="R52"/>
  <c r="R64"/>
  <c r="S28"/>
  <c r="S32"/>
  <c r="S37"/>
  <c r="S44"/>
  <c r="S48"/>
  <c r="S63"/>
  <c r="T28"/>
  <c r="T32"/>
  <c r="T44"/>
  <c r="T48"/>
  <c r="U21"/>
  <c r="U29"/>
  <c r="U33"/>
  <c r="U38"/>
  <c r="U50"/>
  <c r="U55"/>
  <c r="T187"/>
  <c r="P165"/>
  <c r="Q185"/>
  <c r="S176"/>
  <c r="S189"/>
  <c r="T158"/>
  <c r="T166"/>
  <c r="T170"/>
  <c r="T175"/>
  <c r="T182"/>
  <c r="T199"/>
  <c r="P158"/>
  <c r="U155"/>
  <c r="U162"/>
  <c r="V116"/>
  <c r="AN157"/>
  <c r="V157" s="1"/>
  <c r="AN164"/>
  <c r="V164" s="1"/>
  <c r="Q48"/>
  <c r="R38"/>
  <c r="R55"/>
  <c r="S26"/>
  <c r="S31"/>
  <c r="S36"/>
  <c r="S40"/>
  <c r="S47"/>
  <c r="S62"/>
  <c r="T26"/>
  <c r="T31"/>
  <c r="T36"/>
  <c r="T40"/>
  <c r="T47"/>
  <c r="T64"/>
  <c r="U32"/>
  <c r="U44"/>
  <c r="U48"/>
  <c r="U54"/>
  <c r="Q184"/>
  <c r="S158"/>
  <c r="S170"/>
  <c r="S187"/>
  <c r="S201"/>
  <c r="T165"/>
  <c r="T169"/>
  <c r="T174"/>
  <c r="T181"/>
  <c r="T185"/>
  <c r="R187"/>
  <c r="U161"/>
  <c r="AN162"/>
  <c r="V162" s="1"/>
  <c r="Q47"/>
  <c r="R48"/>
  <c r="R54"/>
  <c r="S22"/>
  <c r="S30"/>
  <c r="S34"/>
  <c r="S39"/>
  <c r="S46"/>
  <c r="S52"/>
  <c r="T46"/>
  <c r="T63"/>
  <c r="U26"/>
  <c r="U31"/>
  <c r="U36"/>
  <c r="U40"/>
  <c r="U53"/>
  <c r="Q201"/>
  <c r="S165"/>
  <c r="T163"/>
  <c r="T168"/>
  <c r="T173"/>
  <c r="AE126"/>
  <c r="AD126"/>
  <c r="V188"/>
  <c r="AD43"/>
  <c r="T131"/>
  <c r="Q28"/>
  <c r="S88"/>
  <c r="R89"/>
  <c r="AN180"/>
  <c r="V180" s="1"/>
  <c r="R22"/>
  <c r="S93"/>
  <c r="Q168"/>
  <c r="P170"/>
  <c r="R28"/>
  <c r="AD60"/>
  <c r="M65"/>
  <c r="L65"/>
  <c r="O65"/>
  <c r="N65"/>
  <c r="AD59"/>
  <c r="AQ180"/>
  <c r="AQ125"/>
  <c r="Q118"/>
  <c r="P86"/>
  <c r="P93"/>
  <c r="P163"/>
  <c r="S131"/>
  <c r="S55"/>
  <c r="P103"/>
  <c r="P106"/>
  <c r="R118"/>
  <c r="Q128"/>
  <c r="R160"/>
  <c r="AD178"/>
  <c r="AO178" s="1"/>
  <c r="Q198"/>
  <c r="AN194"/>
  <c r="V194" s="1"/>
  <c r="AN193"/>
  <c r="V193" s="1"/>
  <c r="Q110"/>
  <c r="Q129"/>
  <c r="AN155"/>
  <c r="AQ196"/>
  <c r="AQ126"/>
  <c r="AQ197"/>
  <c r="AD197"/>
  <c r="AO197" s="1"/>
  <c r="AQ195"/>
  <c r="P34"/>
  <c r="AN91"/>
  <c r="V91" s="1"/>
  <c r="AN90"/>
  <c r="V90" s="1"/>
  <c r="Q39"/>
  <c r="P98"/>
  <c r="Q100"/>
  <c r="AN87"/>
  <c r="V87" s="1"/>
  <c r="AN94"/>
  <c r="V94" s="1"/>
  <c r="P30"/>
  <c r="Q34"/>
  <c r="P100"/>
  <c r="T123"/>
  <c r="Q180"/>
  <c r="Q199"/>
  <c r="AN85"/>
  <c r="AN92"/>
  <c r="V92" s="1"/>
  <c r="AN110"/>
  <c r="V110" s="1"/>
  <c r="AE110" s="1"/>
  <c r="AN186"/>
  <c r="V186" s="1"/>
  <c r="AQ128"/>
  <c r="T124"/>
  <c r="Q124"/>
  <c r="AQ127"/>
  <c r="AQ172"/>
  <c r="AQ118"/>
  <c r="AQ198"/>
  <c r="AQ157"/>
  <c r="AQ123"/>
  <c r="AQ109"/>
  <c r="R201"/>
  <c r="Q194"/>
  <c r="R194"/>
  <c r="Q191"/>
  <c r="P191"/>
  <c r="R184"/>
  <c r="P183"/>
  <c r="Q173"/>
  <c r="P173"/>
  <c r="R193"/>
  <c r="Q193"/>
  <c r="T191"/>
  <c r="T189"/>
  <c r="Q189"/>
  <c r="P189"/>
  <c r="R182"/>
  <c r="Q182"/>
  <c r="P182"/>
  <c r="R179"/>
  <c r="Q179"/>
  <c r="P177"/>
  <c r="P176"/>
  <c r="R175"/>
  <c r="Q175"/>
  <c r="P175"/>
  <c r="P171"/>
  <c r="Q170"/>
  <c r="P168"/>
  <c r="P167"/>
  <c r="R167"/>
  <c r="Q167"/>
  <c r="P166"/>
  <c r="Q165"/>
  <c r="T160"/>
  <c r="S160"/>
  <c r="S90"/>
  <c r="P156"/>
  <c r="S192"/>
  <c r="T157"/>
  <c r="T162"/>
  <c r="R174"/>
  <c r="S155"/>
  <c r="S156"/>
  <c r="S157"/>
  <c r="R159"/>
  <c r="S161"/>
  <c r="S162"/>
  <c r="S164"/>
  <c r="R166"/>
  <c r="Q169"/>
  <c r="R171"/>
  <c r="Q172"/>
  <c r="Q174"/>
  <c r="R177"/>
  <c r="T179"/>
  <c r="Q181"/>
  <c r="R183"/>
  <c r="R185"/>
  <c r="R186"/>
  <c r="T188"/>
  <c r="Q190"/>
  <c r="S191"/>
  <c r="Q192"/>
  <c r="T193"/>
  <c r="T194"/>
  <c r="R200"/>
  <c r="T186"/>
  <c r="S190"/>
  <c r="T155"/>
  <c r="T156"/>
  <c r="T161"/>
  <c r="T164"/>
  <c r="R169"/>
  <c r="R172"/>
  <c r="R181"/>
  <c r="S186"/>
  <c r="R190"/>
  <c r="R192"/>
  <c r="P159"/>
  <c r="Q166"/>
  <c r="P169"/>
  <c r="Q171"/>
  <c r="P174"/>
  <c r="Q177"/>
  <c r="P181"/>
  <c r="Q183"/>
  <c r="Q186"/>
  <c r="P190"/>
  <c r="P192"/>
  <c r="Q200"/>
  <c r="S124"/>
  <c r="S123"/>
  <c r="R123"/>
  <c r="T121"/>
  <c r="R121"/>
  <c r="Q121"/>
  <c r="P121"/>
  <c r="R119"/>
  <c r="Q119"/>
  <c r="P119"/>
  <c r="T119"/>
  <c r="S118"/>
  <c r="T115"/>
  <c r="Q114"/>
  <c r="R114"/>
  <c r="T113"/>
  <c r="P113"/>
  <c r="R112"/>
  <c r="Q112"/>
  <c r="R109"/>
  <c r="S109"/>
  <c r="Q109"/>
  <c r="R108"/>
  <c r="AE108" s="1"/>
  <c r="P107"/>
  <c r="R105"/>
  <c r="Q105"/>
  <c r="T103"/>
  <c r="R103"/>
  <c r="Q103"/>
  <c r="R131"/>
  <c r="T101"/>
  <c r="P101"/>
  <c r="T100"/>
  <c r="R100"/>
  <c r="R98"/>
  <c r="T98"/>
  <c r="Q98"/>
  <c r="Q97"/>
  <c r="R97"/>
  <c r="T96"/>
  <c r="P96"/>
  <c r="Q95"/>
  <c r="P88"/>
  <c r="T89"/>
  <c r="S111"/>
  <c r="T116"/>
  <c r="S117"/>
  <c r="S120"/>
  <c r="T87"/>
  <c r="T88"/>
  <c r="T91"/>
  <c r="T92"/>
  <c r="T93"/>
  <c r="T95"/>
  <c r="R99"/>
  <c r="S101"/>
  <c r="T106"/>
  <c r="S107"/>
  <c r="R111"/>
  <c r="S116"/>
  <c r="R120"/>
  <c r="R122"/>
  <c r="S130"/>
  <c r="S85"/>
  <c r="S86"/>
  <c r="S87"/>
  <c r="R90"/>
  <c r="S91"/>
  <c r="S92"/>
  <c r="S94"/>
  <c r="S95"/>
  <c r="R96"/>
  <c r="P97"/>
  <c r="T97"/>
  <c r="Q99"/>
  <c r="R101"/>
  <c r="Q102"/>
  <c r="Q104"/>
  <c r="T105"/>
  <c r="S106"/>
  <c r="R107"/>
  <c r="Q111"/>
  <c r="P112"/>
  <c r="T112"/>
  <c r="R113"/>
  <c r="P114"/>
  <c r="T114"/>
  <c r="R115"/>
  <c r="R116"/>
  <c r="Q117"/>
  <c r="Q120"/>
  <c r="Q122"/>
  <c r="S129"/>
  <c r="R130"/>
  <c r="Q131"/>
  <c r="U85"/>
  <c r="U132" s="1"/>
  <c r="S99"/>
  <c r="S104"/>
  <c r="S122"/>
  <c r="T130"/>
  <c r="T85"/>
  <c r="T86"/>
  <c r="T94"/>
  <c r="S96"/>
  <c r="R102"/>
  <c r="AE102" s="1"/>
  <c r="R104"/>
  <c r="S113"/>
  <c r="S115"/>
  <c r="R117"/>
  <c r="T129"/>
  <c r="P89"/>
  <c r="Q96"/>
  <c r="P99"/>
  <c r="Q101"/>
  <c r="P104"/>
  <c r="Q107"/>
  <c r="P111"/>
  <c r="Q113"/>
  <c r="Q115"/>
  <c r="Q116"/>
  <c r="P117"/>
  <c r="P120"/>
  <c r="P122"/>
  <c r="Q130"/>
  <c r="Q30"/>
  <c r="Q55"/>
  <c r="T53"/>
  <c r="Q45"/>
  <c r="T50"/>
  <c r="Q32"/>
  <c r="Q63"/>
  <c r="P37"/>
  <c r="P45"/>
  <c r="S53"/>
  <c r="T55"/>
  <c r="Q37"/>
  <c r="Q53"/>
  <c r="P39"/>
  <c r="R45"/>
  <c r="P50"/>
  <c r="R63"/>
  <c r="R44"/>
  <c r="R62"/>
  <c r="P35"/>
  <c r="Q35"/>
  <c r="AE35" s="1"/>
  <c r="P22"/>
  <c r="P54"/>
  <c r="T52"/>
  <c r="Q31"/>
  <c r="Q36"/>
  <c r="Q40"/>
  <c r="Q46"/>
  <c r="Q52"/>
  <c r="P21"/>
  <c r="S54"/>
  <c r="T54"/>
  <c r="Q29"/>
  <c r="Q33"/>
  <c r="Q38"/>
  <c r="Q44"/>
  <c r="R41"/>
  <c r="Q41"/>
  <c r="R26"/>
  <c r="AD91" l="1"/>
  <c r="AQ158"/>
  <c r="AE180"/>
  <c r="V48"/>
  <c r="AE48" s="1"/>
  <c r="AD92"/>
  <c r="AE124"/>
  <c r="AE162"/>
  <c r="V187"/>
  <c r="AE116"/>
  <c r="AN202"/>
  <c r="V53"/>
  <c r="AE53" s="1"/>
  <c r="V55"/>
  <c r="V115"/>
  <c r="V156"/>
  <c r="AQ156" s="1"/>
  <c r="V22"/>
  <c r="AD22" s="1"/>
  <c r="V39"/>
  <c r="AD39" s="1"/>
  <c r="V89"/>
  <c r="AD89" s="1"/>
  <c r="V131"/>
  <c r="AD131" s="1"/>
  <c r="V88"/>
  <c r="AD88" s="1"/>
  <c r="V121"/>
  <c r="AD121" s="1"/>
  <c r="AE192"/>
  <c r="V192"/>
  <c r="AD192" s="1"/>
  <c r="V181"/>
  <c r="AE181" s="1"/>
  <c r="V169"/>
  <c r="AD169" s="1"/>
  <c r="AE167"/>
  <c r="V167"/>
  <c r="AD167" s="1"/>
  <c r="V175"/>
  <c r="AD175" s="1"/>
  <c r="V177"/>
  <c r="AE177" s="1"/>
  <c r="V173"/>
  <c r="AD173" s="1"/>
  <c r="V191"/>
  <c r="AE191" s="1"/>
  <c r="V98"/>
  <c r="AD98" s="1"/>
  <c r="V106"/>
  <c r="AD106" s="1"/>
  <c r="V163"/>
  <c r="AD163" s="1"/>
  <c r="V28"/>
  <c r="AQ28" s="1"/>
  <c r="AE158"/>
  <c r="V158"/>
  <c r="AD158" s="1"/>
  <c r="AQ64"/>
  <c r="V64"/>
  <c r="AE64" s="1"/>
  <c r="R202"/>
  <c r="AD110"/>
  <c r="AK22"/>
  <c r="AE91"/>
  <c r="AO91" s="1"/>
  <c r="AP91" s="1"/>
  <c r="AE55"/>
  <c r="AK53"/>
  <c r="AD53"/>
  <c r="V62"/>
  <c r="AE62" s="1"/>
  <c r="AD115"/>
  <c r="AE187"/>
  <c r="P65"/>
  <c r="V122"/>
  <c r="AD122" s="1"/>
  <c r="V104"/>
  <c r="AD104" s="1"/>
  <c r="V112"/>
  <c r="AD112" s="1"/>
  <c r="AM54"/>
  <c r="V54"/>
  <c r="AQ54" s="1"/>
  <c r="V63"/>
  <c r="AQ63" s="1"/>
  <c r="AD130"/>
  <c r="V130"/>
  <c r="V101"/>
  <c r="AD101" s="1"/>
  <c r="V107"/>
  <c r="AD107" s="1"/>
  <c r="V200"/>
  <c r="AD200" s="1"/>
  <c r="V171"/>
  <c r="AE171" s="1"/>
  <c r="V176"/>
  <c r="AD176" s="1"/>
  <c r="AD182"/>
  <c r="V182"/>
  <c r="AE182" s="1"/>
  <c r="V199"/>
  <c r="AD199" s="1"/>
  <c r="V129"/>
  <c r="AD129" s="1"/>
  <c r="AO60"/>
  <c r="AP60" s="1"/>
  <c r="V201"/>
  <c r="AE201" s="1"/>
  <c r="V185"/>
  <c r="AD185" s="1"/>
  <c r="AE172"/>
  <c r="AE161"/>
  <c r="AO126"/>
  <c r="AP126" s="1"/>
  <c r="AQ55"/>
  <c r="V38"/>
  <c r="AE38" s="1"/>
  <c r="AL55"/>
  <c r="AD55"/>
  <c r="AD187"/>
  <c r="AQ53"/>
  <c r="AK50"/>
  <c r="V50"/>
  <c r="AQ50" s="1"/>
  <c r="V111"/>
  <c r="AD111" s="1"/>
  <c r="V97"/>
  <c r="AD97" s="1"/>
  <c r="V96"/>
  <c r="AD96" s="1"/>
  <c r="V113"/>
  <c r="AD113"/>
  <c r="AD174"/>
  <c r="V174"/>
  <c r="AE174" s="1"/>
  <c r="V159"/>
  <c r="AD159" s="1"/>
  <c r="V189"/>
  <c r="AD189" s="1"/>
  <c r="AO189" s="1"/>
  <c r="AE183"/>
  <c r="V183"/>
  <c r="AD183" s="1"/>
  <c r="V100"/>
  <c r="AD100" s="1"/>
  <c r="AP59"/>
  <c r="AO59"/>
  <c r="V165"/>
  <c r="AD165" s="1"/>
  <c r="V184"/>
  <c r="AE184" s="1"/>
  <c r="T132"/>
  <c r="AN132"/>
  <c r="R132"/>
  <c r="V44"/>
  <c r="AE44" s="1"/>
  <c r="V46"/>
  <c r="AQ46" s="1"/>
  <c r="AQ124"/>
  <c r="V117"/>
  <c r="AD117" s="1"/>
  <c r="AD99"/>
  <c r="V99"/>
  <c r="V29"/>
  <c r="AD29" s="1"/>
  <c r="AE45"/>
  <c r="V45"/>
  <c r="AQ45" s="1"/>
  <c r="V120"/>
  <c r="AD120" s="1"/>
  <c r="AD114"/>
  <c r="V114"/>
  <c r="V95"/>
  <c r="AD95" s="1"/>
  <c r="V105"/>
  <c r="AD105" s="1"/>
  <c r="V119"/>
  <c r="AD119" s="1"/>
  <c r="V190"/>
  <c r="AD190" s="1"/>
  <c r="V166"/>
  <c r="AE166" s="1"/>
  <c r="V168"/>
  <c r="AD168" s="1"/>
  <c r="V103"/>
  <c r="AD103" s="1"/>
  <c r="V93"/>
  <c r="AD93" s="1"/>
  <c r="AO93" s="1"/>
  <c r="AD170"/>
  <c r="V170"/>
  <c r="AE170" s="1"/>
  <c r="V47"/>
  <c r="AE47" s="1"/>
  <c r="AE41"/>
  <c r="AE94"/>
  <c r="AD87"/>
  <c r="AE157"/>
  <c r="V26"/>
  <c r="AK26" s="1"/>
  <c r="AK38"/>
  <c r="V52"/>
  <c r="AM52" s="1"/>
  <c r="AE188"/>
  <c r="AE179"/>
  <c r="Q202"/>
  <c r="AD198"/>
  <c r="AE198"/>
  <c r="P202"/>
  <c r="AE193"/>
  <c r="T202"/>
  <c r="AE186"/>
  <c r="AE164"/>
  <c r="AE194"/>
  <c r="AE160"/>
  <c r="AE100"/>
  <c r="AE114"/>
  <c r="Q132"/>
  <c r="AE122"/>
  <c r="AE131"/>
  <c r="AE90"/>
  <c r="AD90"/>
  <c r="AE123"/>
  <c r="AD123"/>
  <c r="AE115"/>
  <c r="AE92"/>
  <c r="AE118"/>
  <c r="AD118"/>
  <c r="AE87"/>
  <c r="AD108"/>
  <c r="AO108" s="1"/>
  <c r="AP108" s="1"/>
  <c r="AE129"/>
  <c r="AE103"/>
  <c r="AE130"/>
  <c r="AE101"/>
  <c r="AE128"/>
  <c r="AD128"/>
  <c r="AD102"/>
  <c r="AO102" s="1"/>
  <c r="AP102" s="1"/>
  <c r="AD124"/>
  <c r="AO124" s="1"/>
  <c r="AP124" s="1"/>
  <c r="AD109"/>
  <c r="AD116"/>
  <c r="AO116" s="1"/>
  <c r="AP116" s="1"/>
  <c r="AE109"/>
  <c r="AO110"/>
  <c r="AP110" s="1"/>
  <c r="P132"/>
  <c r="AD94"/>
  <c r="AO94" s="1"/>
  <c r="AP94" s="1"/>
  <c r="S202"/>
  <c r="AE107"/>
  <c r="AE113"/>
  <c r="AE111"/>
  <c r="S132"/>
  <c r="AD180"/>
  <c r="AO180" s="1"/>
  <c r="AQ110"/>
  <c r="AQ85"/>
  <c r="AP197"/>
  <c r="AD157"/>
  <c r="AO157" s="1"/>
  <c r="AQ184"/>
  <c r="V155"/>
  <c r="AE155" s="1"/>
  <c r="AQ155"/>
  <c r="AQ161"/>
  <c r="AD161"/>
  <c r="AQ167"/>
  <c r="AD188"/>
  <c r="AQ194"/>
  <c r="AQ193"/>
  <c r="AQ91"/>
  <c r="AQ90"/>
  <c r="AD193"/>
  <c r="AD194"/>
  <c r="AQ94"/>
  <c r="AQ186"/>
  <c r="AD186"/>
  <c r="AO186" s="1"/>
  <c r="AQ160"/>
  <c r="AD196"/>
  <c r="AO196" s="1"/>
  <c r="AQ121"/>
  <c r="AQ164"/>
  <c r="V85"/>
  <c r="AD85" s="1"/>
  <c r="AD162"/>
  <c r="AQ162"/>
  <c r="AQ87"/>
  <c r="AD195"/>
  <c r="AO195" s="1"/>
  <c r="AD160"/>
  <c r="AD172"/>
  <c r="AD179"/>
  <c r="AO179" s="1"/>
  <c r="AQ92"/>
  <c r="AP178"/>
  <c r="AQ183"/>
  <c r="AQ176"/>
  <c r="AQ201"/>
  <c r="AQ190"/>
  <c r="AQ192"/>
  <c r="V86"/>
  <c r="AE86" s="1"/>
  <c r="AQ101"/>
  <c r="AQ120"/>
  <c r="AQ105"/>
  <c r="AQ113"/>
  <c r="AD41"/>
  <c r="AO41" s="1"/>
  <c r="AD35"/>
  <c r="AQ26"/>
  <c r="AD48" l="1"/>
  <c r="AO48" s="1"/>
  <c r="AQ166"/>
  <c r="AE156"/>
  <c r="AE98"/>
  <c r="AE120"/>
  <c r="AO87"/>
  <c r="AP87" s="1"/>
  <c r="AE105"/>
  <c r="AO183"/>
  <c r="AO55"/>
  <c r="AP55" s="1"/>
  <c r="AQ48"/>
  <c r="AE176"/>
  <c r="AO158"/>
  <c r="AE163"/>
  <c r="AE202" s="1"/>
  <c r="AE22"/>
  <c r="AQ89"/>
  <c r="AQ22"/>
  <c r="AO162"/>
  <c r="AE95"/>
  <c r="AO95" s="1"/>
  <c r="AP95" s="1"/>
  <c r="AQ86"/>
  <c r="AQ88"/>
  <c r="AQ169"/>
  <c r="AO161"/>
  <c r="AP161" s="1"/>
  <c r="AE106"/>
  <c r="AO92"/>
  <c r="AP92" s="1"/>
  <c r="AE121"/>
  <c r="AO121" s="1"/>
  <c r="AP121" s="1"/>
  <c r="AM29"/>
  <c r="AO29" s="1"/>
  <c r="AD38"/>
  <c r="AO187"/>
  <c r="AD64"/>
  <c r="AO64" s="1"/>
  <c r="AP64" s="1"/>
  <c r="AO192"/>
  <c r="AQ159"/>
  <c r="AE39"/>
  <c r="AO39" s="1"/>
  <c r="AO170"/>
  <c r="AQ170"/>
  <c r="AO167"/>
  <c r="AQ106"/>
  <c r="V132"/>
  <c r="AE97"/>
  <c r="AO97" s="1"/>
  <c r="AP97" s="1"/>
  <c r="AE104"/>
  <c r="AO104" s="1"/>
  <c r="AP104" s="1"/>
  <c r="AD62"/>
  <c r="AQ62"/>
  <c r="AQ39"/>
  <c r="AO103"/>
  <c r="AD166"/>
  <c r="AD45"/>
  <c r="AO45" s="1"/>
  <c r="AD184"/>
  <c r="AO184" s="1"/>
  <c r="AO100"/>
  <c r="AE26"/>
  <c r="AE185"/>
  <c r="AO185" s="1"/>
  <c r="AD171"/>
  <c r="AO171" s="1"/>
  <c r="AO101"/>
  <c r="AP101" s="1"/>
  <c r="AK63"/>
  <c r="AO53"/>
  <c r="AE28"/>
  <c r="AO105"/>
  <c r="AO174"/>
  <c r="AO111"/>
  <c r="AP111" s="1"/>
  <c r="AO182"/>
  <c r="AO106"/>
  <c r="AP106" s="1"/>
  <c r="AE175"/>
  <c r="AE168"/>
  <c r="AO168" s="1"/>
  <c r="AE29"/>
  <c r="AO122"/>
  <c r="AO175"/>
  <c r="AO176"/>
  <c r="AP176" s="1"/>
  <c r="AL62"/>
  <c r="AD177"/>
  <c r="AO177" s="1"/>
  <c r="AD181"/>
  <c r="AO120"/>
  <c r="AP120" s="1"/>
  <c r="AK45"/>
  <c r="AO107"/>
  <c r="AO130"/>
  <c r="AP130" s="1"/>
  <c r="AD52"/>
  <c r="AQ44"/>
  <c r="AO98"/>
  <c r="AO181"/>
  <c r="AE85"/>
  <c r="AO194"/>
  <c r="AE119"/>
  <c r="AO119" s="1"/>
  <c r="AP119" s="1"/>
  <c r="AK47"/>
  <c r="AQ29"/>
  <c r="AE50"/>
  <c r="AD201"/>
  <c r="AO201" s="1"/>
  <c r="AP201" s="1"/>
  <c r="AE63"/>
  <c r="AE54"/>
  <c r="AD28"/>
  <c r="AD191"/>
  <c r="AO191" s="1"/>
  <c r="AD26"/>
  <c r="AO26" s="1"/>
  <c r="AO35"/>
  <c r="AP35" s="1"/>
  <c r="AD47"/>
  <c r="AQ47"/>
  <c r="AO166"/>
  <c r="AE190"/>
  <c r="AO190" s="1"/>
  <c r="AP190" s="1"/>
  <c r="AO114"/>
  <c r="AP114" s="1"/>
  <c r="AO38"/>
  <c r="AE52"/>
  <c r="AE165"/>
  <c r="AO165" s="1"/>
  <c r="AE159"/>
  <c r="AO159" s="1"/>
  <c r="AO113"/>
  <c r="AP113" s="1"/>
  <c r="AD50"/>
  <c r="AO50" s="1"/>
  <c r="AE46"/>
  <c r="AO129"/>
  <c r="AP129" s="1"/>
  <c r="AE199"/>
  <c r="AO199" s="1"/>
  <c r="AP199" s="1"/>
  <c r="AE200"/>
  <c r="AO200" s="1"/>
  <c r="AD54"/>
  <c r="AO54" s="1"/>
  <c r="AL46"/>
  <c r="AO115"/>
  <c r="AP115" s="1"/>
  <c r="AQ52"/>
  <c r="AQ38"/>
  <c r="AE173"/>
  <c r="AO173" s="1"/>
  <c r="AE169"/>
  <c r="AO169" s="1"/>
  <c r="AO131"/>
  <c r="AO22"/>
  <c r="AP22" s="1"/>
  <c r="AD44"/>
  <c r="AO44" s="1"/>
  <c r="AD46"/>
  <c r="AO46" s="1"/>
  <c r="AD63"/>
  <c r="AO63" s="1"/>
  <c r="AO188"/>
  <c r="AP188" s="1"/>
  <c r="AO160"/>
  <c r="AO193"/>
  <c r="AP193" s="1"/>
  <c r="AO198"/>
  <c r="AP198" s="1"/>
  <c r="AO109"/>
  <c r="AP109" s="1"/>
  <c r="AP131"/>
  <c r="AP103"/>
  <c r="AP98"/>
  <c r="V202"/>
  <c r="AP158"/>
  <c r="AP105"/>
  <c r="AO123"/>
  <c r="AP123" s="1"/>
  <c r="AP100"/>
  <c r="AQ100"/>
  <c r="AE96"/>
  <c r="AO96" s="1"/>
  <c r="AP96" s="1"/>
  <c r="AE112"/>
  <c r="AO112" s="1"/>
  <c r="AO128"/>
  <c r="AP128" s="1"/>
  <c r="AE99"/>
  <c r="AO99" s="1"/>
  <c r="AP99" s="1"/>
  <c r="AE88"/>
  <c r="AO88" s="1"/>
  <c r="AP88" s="1"/>
  <c r="AE89"/>
  <c r="AO89" s="1"/>
  <c r="AE117"/>
  <c r="AO117" s="1"/>
  <c r="AP117" s="1"/>
  <c r="AP93"/>
  <c r="AO90"/>
  <c r="AP90" s="1"/>
  <c r="AP122"/>
  <c r="AQ111"/>
  <c r="AO118"/>
  <c r="AP118" s="1"/>
  <c r="AO172"/>
  <c r="AP172" s="1"/>
  <c r="AP107"/>
  <c r="AP157"/>
  <c r="AQ129"/>
  <c r="AQ168"/>
  <c r="AQ115"/>
  <c r="AD155"/>
  <c r="AO155" s="1"/>
  <c r="AP180"/>
  <c r="AQ114"/>
  <c r="AQ98"/>
  <c r="AQ99"/>
  <c r="AP160"/>
  <c r="AP194"/>
  <c r="AQ103"/>
  <c r="AP196"/>
  <c r="AD164"/>
  <c r="AQ97"/>
  <c r="AQ191"/>
  <c r="AP195"/>
  <c r="AD156"/>
  <c r="AO156" s="1"/>
  <c r="AP156" s="1"/>
  <c r="AP41"/>
  <c r="AQ130"/>
  <c r="AQ175"/>
  <c r="AP162"/>
  <c r="AP179"/>
  <c r="AO85"/>
  <c r="AQ122"/>
  <c r="AQ199"/>
  <c r="AQ189"/>
  <c r="AP186"/>
  <c r="AQ185"/>
  <c r="AQ182"/>
  <c r="AQ177"/>
  <c r="AQ173"/>
  <c r="AQ200"/>
  <c r="AQ165"/>
  <c r="AQ163"/>
  <c r="AQ174"/>
  <c r="AQ171"/>
  <c r="AQ181"/>
  <c r="AQ187"/>
  <c r="AQ119"/>
  <c r="AQ107"/>
  <c r="AQ104"/>
  <c r="AQ96"/>
  <c r="AD86"/>
  <c r="AQ112"/>
  <c r="AQ131"/>
  <c r="AQ95"/>
  <c r="AQ93"/>
  <c r="AQ117"/>
  <c r="AO163" l="1"/>
  <c r="AO47"/>
  <c r="AP47" s="1"/>
  <c r="AO28"/>
  <c r="AP28" s="1"/>
  <c r="AO62"/>
  <c r="AO52"/>
  <c r="AP89"/>
  <c r="AP112"/>
  <c r="AP26"/>
  <c r="AP163"/>
  <c r="AE132"/>
  <c r="AD132"/>
  <c r="AP200"/>
  <c r="AP191"/>
  <c r="AP187"/>
  <c r="AP174"/>
  <c r="AP189"/>
  <c r="AP175"/>
  <c r="AP168"/>
  <c r="AP185"/>
  <c r="AP170"/>
  <c r="AO164"/>
  <c r="AP164" s="1"/>
  <c r="AP167"/>
  <c r="AP171"/>
  <c r="AP182"/>
  <c r="AP181"/>
  <c r="AQ202"/>
  <c r="AP177"/>
  <c r="AD202"/>
  <c r="AQ132"/>
  <c r="AP45"/>
  <c r="AP85"/>
  <c r="AP159"/>
  <c r="AP63"/>
  <c r="AP192"/>
  <c r="AP183"/>
  <c r="AP184"/>
  <c r="AP165"/>
  <c r="AP169"/>
  <c r="AP39"/>
  <c r="AO86"/>
  <c r="AP86" s="1"/>
  <c r="AP173"/>
  <c r="AP155"/>
  <c r="AP62"/>
  <c r="Q61"/>
  <c r="AE61" s="1"/>
  <c r="AO202" l="1"/>
  <c r="AP166"/>
  <c r="AP202" s="1"/>
  <c r="AP132"/>
  <c r="AO132"/>
  <c r="AD61"/>
  <c r="AO61" s="1"/>
  <c r="R25"/>
  <c r="U25"/>
  <c r="T25"/>
  <c r="S25"/>
  <c r="AE25" l="1"/>
  <c r="AP61"/>
  <c r="AD25"/>
  <c r="AO25" l="1"/>
  <c r="AP25" s="1"/>
  <c r="U42" l="1"/>
  <c r="U23"/>
  <c r="U19"/>
  <c r="U18"/>
  <c r="AN15"/>
  <c r="AN14"/>
  <c r="AN13"/>
  <c r="AN12"/>
  <c r="AN11"/>
  <c r="AN10"/>
  <c r="AN5"/>
  <c r="R43" l="1"/>
  <c r="Q43"/>
  <c r="T20"/>
  <c r="U20"/>
  <c r="T24"/>
  <c r="U24"/>
  <c r="R49"/>
  <c r="U49"/>
  <c r="T51"/>
  <c r="U51"/>
  <c r="T57"/>
  <c r="U57"/>
  <c r="T27"/>
  <c r="U27"/>
  <c r="T56"/>
  <c r="R40"/>
  <c r="R57"/>
  <c r="R19"/>
  <c r="S51"/>
  <c r="T19"/>
  <c r="R56"/>
  <c r="Q57"/>
  <c r="T23"/>
  <c r="Q51"/>
  <c r="S56"/>
  <c r="S57"/>
  <c r="R51"/>
  <c r="AN9"/>
  <c r="R30"/>
  <c r="R21"/>
  <c r="R23"/>
  <c r="R32"/>
  <c r="R37"/>
  <c r="S19"/>
  <c r="S23"/>
  <c r="R36"/>
  <c r="R42"/>
  <c r="T42"/>
  <c r="S42"/>
  <c r="S49"/>
  <c r="Q49"/>
  <c r="T18"/>
  <c r="S18"/>
  <c r="Q42"/>
  <c r="T49"/>
  <c r="R18"/>
  <c r="S20"/>
  <c r="R20"/>
  <c r="S24"/>
  <c r="R24"/>
  <c r="S27"/>
  <c r="R27"/>
  <c r="R31"/>
  <c r="R33"/>
  <c r="R34"/>
  <c r="Q56"/>
  <c r="AQ21" l="1"/>
  <c r="AD56"/>
  <c r="AO56" s="1"/>
  <c r="AE57"/>
  <c r="AE43"/>
  <c r="AO43" s="1"/>
  <c r="AE27"/>
  <c r="AE20"/>
  <c r="U65"/>
  <c r="V36"/>
  <c r="AD36" s="1"/>
  <c r="AQ32"/>
  <c r="V32"/>
  <c r="AM32" s="1"/>
  <c r="V40"/>
  <c r="AD40" s="1"/>
  <c r="Q65"/>
  <c r="V30"/>
  <c r="AD30" s="1"/>
  <c r="AE42"/>
  <c r="AE56"/>
  <c r="V31"/>
  <c r="AD31" s="1"/>
  <c r="AO31" s="1"/>
  <c r="AQ31"/>
  <c r="AM31"/>
  <c r="AE31"/>
  <c r="AE21"/>
  <c r="AL21"/>
  <c r="AL65" s="1"/>
  <c r="V21"/>
  <c r="AD21" s="1"/>
  <c r="AO21" s="1"/>
  <c r="T65"/>
  <c r="AD37"/>
  <c r="V37"/>
  <c r="AE37" s="1"/>
  <c r="V33"/>
  <c r="AD33" s="1"/>
  <c r="AD18"/>
  <c r="R65"/>
  <c r="V34"/>
  <c r="AQ34" s="1"/>
  <c r="AE24"/>
  <c r="S65"/>
  <c r="AE23"/>
  <c r="AE51"/>
  <c r="AE49"/>
  <c r="AD20"/>
  <c r="AO20" s="1"/>
  <c r="AD51"/>
  <c r="AO51" s="1"/>
  <c r="AD42"/>
  <c r="AD49"/>
  <c r="AO49" s="1"/>
  <c r="AM19"/>
  <c r="AD27"/>
  <c r="AO27" s="1"/>
  <c r="AD57"/>
  <c r="AO57" s="1"/>
  <c r="AD24"/>
  <c r="AO24" s="1"/>
  <c r="AD23"/>
  <c r="V19"/>
  <c r="AQ19" s="1"/>
  <c r="AO42" l="1"/>
  <c r="AO23"/>
  <c r="AP23" s="1"/>
  <c r="AQ40"/>
  <c r="AQ33"/>
  <c r="AD34"/>
  <c r="AE36"/>
  <c r="AO36" s="1"/>
  <c r="AK36"/>
  <c r="AE33"/>
  <c r="AO33" s="1"/>
  <c r="AQ36"/>
  <c r="AQ37"/>
  <c r="AO37"/>
  <c r="AE30"/>
  <c r="AO30" s="1"/>
  <c r="AD32"/>
  <c r="AO32" s="1"/>
  <c r="AE34"/>
  <c r="AQ30"/>
  <c r="AE40"/>
  <c r="AK40"/>
  <c r="AK65" s="1"/>
  <c r="AE32"/>
  <c r="AD19"/>
  <c r="V65"/>
  <c r="AM65"/>
  <c r="AP57"/>
  <c r="AP24"/>
  <c r="AP42"/>
  <c r="AP20"/>
  <c r="AP54"/>
  <c r="AE19"/>
  <c r="AP56"/>
  <c r="AE18"/>
  <c r="AO18" s="1"/>
  <c r="AO34" l="1"/>
  <c r="AP34" s="1"/>
  <c r="AQ65"/>
  <c r="AO40"/>
  <c r="AP40" s="1"/>
  <c r="AD65"/>
  <c r="AE65"/>
  <c r="AO19"/>
  <c r="AP19" s="1"/>
  <c r="AP33"/>
  <c r="AP37"/>
  <c r="AP36"/>
  <c r="AP50"/>
  <c r="AP53"/>
  <c r="AP48"/>
  <c r="AP30"/>
  <c r="AP52"/>
  <c r="AP32"/>
  <c r="AP51"/>
  <c r="AP29"/>
  <c r="AP43"/>
  <c r="AP38"/>
  <c r="AP44"/>
  <c r="AP31"/>
  <c r="AP49"/>
  <c r="AP18"/>
  <c r="AP27"/>
  <c r="AO65" l="1"/>
  <c r="AP65"/>
  <c r="AP46"/>
  <c r="AP21"/>
</calcChain>
</file>

<file path=xl/sharedStrings.xml><?xml version="1.0" encoding="utf-8"?>
<sst xmlns="http://schemas.openxmlformats.org/spreadsheetml/2006/main" count="733" uniqueCount="133">
  <si>
    <t>К инструкции о порядке исчисления</t>
  </si>
  <si>
    <t>№</t>
  </si>
  <si>
    <t>1-4 кл</t>
  </si>
  <si>
    <t>5-9 кл</t>
  </si>
  <si>
    <t>10-11 кл</t>
  </si>
  <si>
    <t>всего</t>
  </si>
  <si>
    <t>заработной платы работников просвещения</t>
  </si>
  <si>
    <t>ТАРИФИКАЦИОННЫЙ СПИСОК</t>
  </si>
  <si>
    <t>_______________________________</t>
  </si>
  <si>
    <t xml:space="preserve">                                                   учителей и других работников </t>
  </si>
  <si>
    <t>Число часов препод.работы в неделю</t>
  </si>
  <si>
    <t>по тарификации в т.ч.</t>
  </si>
  <si>
    <t xml:space="preserve">а)  число часов по уч.плану    </t>
  </si>
  <si>
    <t>число доп.часов всего из них:</t>
  </si>
  <si>
    <t>по иностр.языку</t>
  </si>
  <si>
    <t>ЭВМ</t>
  </si>
  <si>
    <t>русский язык</t>
  </si>
  <si>
    <t>физич.воспитание</t>
  </si>
  <si>
    <t>трудовому обучению</t>
  </si>
  <si>
    <t>самопознание</t>
  </si>
  <si>
    <t>стаж</t>
  </si>
  <si>
    <t>занимаем</t>
  </si>
  <si>
    <t>категор</t>
  </si>
  <si>
    <t>образван</t>
  </si>
  <si>
    <t>коэф</t>
  </si>
  <si>
    <t>тариф. разряд</t>
  </si>
  <si>
    <t>тариф. ставка</t>
  </si>
  <si>
    <t>число часов в неделю</t>
  </si>
  <si>
    <t>зарплата в месяц</t>
  </si>
  <si>
    <t xml:space="preserve">Доплата за проверку тетрадей </t>
  </si>
  <si>
    <t>Итого пед зарпл</t>
  </si>
  <si>
    <t>Дополнительная оплата</t>
  </si>
  <si>
    <t>оклад уч-вос  адм.пер</t>
  </si>
  <si>
    <t>Всего з/п в месяц</t>
  </si>
  <si>
    <t>леч.</t>
  </si>
  <si>
    <t>должность</t>
  </si>
  <si>
    <t>ч</t>
  </si>
  <si>
    <t>кл.    рук</t>
  </si>
  <si>
    <t>Зав.    каб</t>
  </si>
  <si>
    <t>пособие</t>
  </si>
  <si>
    <t>директор</t>
  </si>
  <si>
    <t>А1-3-1</t>
  </si>
  <si>
    <t>история</t>
  </si>
  <si>
    <t>в/о</t>
  </si>
  <si>
    <t>В2-2</t>
  </si>
  <si>
    <t>завуч</t>
  </si>
  <si>
    <t>А1-4</t>
  </si>
  <si>
    <t>матем</t>
  </si>
  <si>
    <t>в/к</t>
  </si>
  <si>
    <t>В2-1</t>
  </si>
  <si>
    <t>ОВВР</t>
  </si>
  <si>
    <t>пед.псих</t>
  </si>
  <si>
    <t>В3-3</t>
  </si>
  <si>
    <t>пед.д/обр</t>
  </si>
  <si>
    <t>В3-4</t>
  </si>
  <si>
    <t>соц.пед</t>
  </si>
  <si>
    <t>каз.яз</t>
  </si>
  <si>
    <t>В2-3</t>
  </si>
  <si>
    <t xml:space="preserve">рус.яз </t>
  </si>
  <si>
    <t>В2-4</t>
  </si>
  <si>
    <t>с/сп</t>
  </si>
  <si>
    <t>В4-4</t>
  </si>
  <si>
    <t>анг.яз</t>
  </si>
  <si>
    <t>В4-3</t>
  </si>
  <si>
    <t>физика</t>
  </si>
  <si>
    <t>ивт</t>
  </si>
  <si>
    <t>химия</t>
  </si>
  <si>
    <t>НВП</t>
  </si>
  <si>
    <t>нач.кл</t>
  </si>
  <si>
    <t>музыка</t>
  </si>
  <si>
    <t>1-4кл</t>
  </si>
  <si>
    <t>В3-2</t>
  </si>
  <si>
    <t>10-11кл</t>
  </si>
  <si>
    <t>обнавл ч.</t>
  </si>
  <si>
    <t>обнавлен 30%с 25%</t>
  </si>
  <si>
    <t>С3</t>
  </si>
  <si>
    <t>пр школа</t>
  </si>
  <si>
    <t>воспит</t>
  </si>
  <si>
    <t xml:space="preserve">        Показатели на начало учебного года</t>
  </si>
  <si>
    <t>эксперт</t>
  </si>
  <si>
    <t>модератор</t>
  </si>
  <si>
    <t>БДО 40%</t>
  </si>
  <si>
    <t>кватес30%</t>
  </si>
  <si>
    <t>квал тест35%</t>
  </si>
  <si>
    <t>квал тест40%</t>
  </si>
  <si>
    <t>уров. анг яз</t>
  </si>
  <si>
    <t>до 2020г.сент</t>
  </si>
  <si>
    <t>Годовой</t>
  </si>
  <si>
    <t>ФЗП</t>
  </si>
  <si>
    <t>Число классов на 1 сентябрь</t>
  </si>
  <si>
    <t>Число уч-ся на 1 сентябрь</t>
  </si>
  <si>
    <t>Число кл.компл на 1 сентябрь</t>
  </si>
  <si>
    <t>самопозн</t>
  </si>
  <si>
    <t>адрес школы с.Актау, Таскалинский р-н, ЗКО</t>
  </si>
  <si>
    <t>русс.яз</t>
  </si>
  <si>
    <t>исс</t>
  </si>
  <si>
    <t>экс</t>
  </si>
  <si>
    <t>технолог</t>
  </si>
  <si>
    <t>0,5дефект</t>
  </si>
  <si>
    <t>0,5логопед</t>
  </si>
  <si>
    <t>труд изо</t>
  </si>
  <si>
    <t>физра</t>
  </si>
  <si>
    <t>В4-2</t>
  </si>
  <si>
    <t>мод</t>
  </si>
  <si>
    <t xml:space="preserve">библ </t>
  </si>
  <si>
    <t>предш</t>
  </si>
  <si>
    <t>методист</t>
  </si>
  <si>
    <t>восп</t>
  </si>
  <si>
    <t>детсад</t>
  </si>
  <si>
    <t>д/с</t>
  </si>
  <si>
    <t>за вредность</t>
  </si>
  <si>
    <t xml:space="preserve">              КГУ "Комплекс "Актауская СОШ-ясли детсад"отдела образования Таскалинского района</t>
  </si>
  <si>
    <t>физ</t>
  </si>
  <si>
    <t xml:space="preserve"> </t>
  </si>
  <si>
    <t>настав</t>
  </si>
  <si>
    <t xml:space="preserve">                                              на "01_" сентября  2020г</t>
  </si>
  <si>
    <t>анг-яз</t>
  </si>
  <si>
    <t>биология</t>
  </si>
  <si>
    <t>вожат 0,5</t>
  </si>
  <si>
    <t>о кл</t>
  </si>
  <si>
    <t>а/о</t>
  </si>
  <si>
    <t>геогр</t>
  </si>
  <si>
    <t>ан-яз</t>
  </si>
  <si>
    <t xml:space="preserve">   Руководитель Таскалинского РОО</t>
  </si>
  <si>
    <t>Иргалиева Б Ж</t>
  </si>
  <si>
    <t>Батишева Р Д</t>
  </si>
  <si>
    <t>Республиканский  бюджет</t>
  </si>
  <si>
    <t>Местный   бюджет</t>
  </si>
  <si>
    <t>Касимова А К</t>
  </si>
  <si>
    <t>химия биология</t>
  </si>
  <si>
    <t xml:space="preserve"> физика география</t>
  </si>
  <si>
    <t>физика география</t>
  </si>
  <si>
    <t>№п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</si>
</sst>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u/>
      <sz val="9"/>
      <name val="Arial"/>
      <family val="2"/>
      <charset val="204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  <charset val="204"/>
    </font>
    <font>
      <b/>
      <sz val="8"/>
      <name val="Arial"/>
      <family val="2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7.5"/>
      <name val="Arial"/>
      <family val="2"/>
    </font>
    <font>
      <b/>
      <sz val="7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  <charset val="204"/>
    </font>
    <font>
      <sz val="8"/>
      <color theme="1"/>
      <name val="Arial"/>
      <family val="2"/>
    </font>
    <font>
      <sz val="7.5"/>
      <color theme="1" tint="4.9989318521683403E-2"/>
      <name val="Arial"/>
      <family val="2"/>
    </font>
    <font>
      <sz val="8"/>
      <color rgb="FF002060"/>
      <name val="Arial"/>
      <family val="2"/>
      <charset val="204"/>
    </font>
    <font>
      <sz val="8"/>
      <color theme="1"/>
      <name val="Calibri"/>
      <family val="2"/>
      <scheme val="minor"/>
    </font>
    <font>
      <u/>
      <sz val="8"/>
      <name val="Arial"/>
      <family val="2"/>
      <charset val="204"/>
    </font>
    <font>
      <sz val="8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/>
    <xf numFmtId="16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Border="1"/>
    <xf numFmtId="0" fontId="1" fillId="0" borderId="0" xfId="0" applyFont="1" applyAlignment="1"/>
    <xf numFmtId="0" fontId="3" fillId="0" borderId="0" xfId="0" applyFont="1" applyAlignment="1"/>
    <xf numFmtId="0" fontId="5" fillId="0" borderId="1" xfId="0" applyFont="1" applyBorder="1"/>
    <xf numFmtId="16" fontId="5" fillId="0" borderId="1" xfId="0" applyNumberFormat="1" applyFont="1" applyBorder="1"/>
    <xf numFmtId="0" fontId="5" fillId="0" borderId="1" xfId="0" applyFont="1" applyBorder="1" applyAlignment="1">
      <alignment wrapText="1"/>
    </xf>
    <xf numFmtId="16" fontId="5" fillId="0" borderId="8" xfId="0" applyNumberFormat="1" applyFont="1" applyFill="1" applyBorder="1"/>
    <xf numFmtId="9" fontId="6" fillId="0" borderId="1" xfId="0" applyNumberFormat="1" applyFont="1" applyBorder="1" applyAlignment="1">
      <alignment wrapText="1"/>
    </xf>
    <xf numFmtId="1" fontId="2" fillId="0" borderId="1" xfId="0" applyNumberFormat="1" applyFont="1" applyBorder="1"/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/>
    <xf numFmtId="0" fontId="2" fillId="0" borderId="1" xfId="0" applyFont="1" applyBorder="1" applyAlignment="1"/>
    <xf numFmtId="0" fontId="11" fillId="0" borderId="1" xfId="0" applyFont="1" applyBorder="1"/>
    <xf numFmtId="1" fontId="11" fillId="0" borderId="1" xfId="0" applyNumberFormat="1" applyFont="1" applyBorder="1"/>
    <xf numFmtId="0" fontId="12" fillId="0" borderId="1" xfId="0" applyFont="1" applyBorder="1"/>
    <xf numFmtId="1" fontId="12" fillId="0" borderId="1" xfId="0" applyNumberFormat="1" applyFont="1" applyBorder="1"/>
    <xf numFmtId="9" fontId="5" fillId="0" borderId="2" xfId="0" applyNumberFormat="1" applyFont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0" fontId="14" fillId="0" borderId="1" xfId="0" applyFont="1" applyBorder="1"/>
    <xf numFmtId="1" fontId="7" fillId="0" borderId="1" xfId="0" applyNumberFormat="1" applyFont="1" applyBorder="1"/>
    <xf numFmtId="0" fontId="2" fillId="0" borderId="0" xfId="0" applyFont="1" applyBorder="1" applyAlignment="1">
      <alignment horizontal="center"/>
    </xf>
    <xf numFmtId="1" fontId="2" fillId="0" borderId="8" xfId="0" applyNumberFormat="1" applyFont="1" applyFill="1" applyBorder="1"/>
    <xf numFmtId="1" fontId="2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11" fillId="2" borderId="1" xfId="0" applyFont="1" applyFill="1" applyBorder="1"/>
    <xf numFmtId="1" fontId="11" fillId="2" borderId="1" xfId="0" applyNumberFormat="1" applyFont="1" applyFill="1" applyBorder="1"/>
    <xf numFmtId="0" fontId="14" fillId="2" borderId="1" xfId="0" applyFont="1" applyFill="1" applyBorder="1"/>
    <xf numFmtId="1" fontId="5" fillId="2" borderId="1" xfId="0" applyNumberFormat="1" applyFont="1" applyFill="1" applyBorder="1"/>
    <xf numFmtId="0" fontId="2" fillId="2" borderId="1" xfId="0" applyFont="1" applyFill="1" applyBorder="1"/>
    <xf numFmtId="1" fontId="7" fillId="2" borderId="1" xfId="0" applyNumberFormat="1" applyFont="1" applyFill="1" applyBorder="1"/>
    <xf numFmtId="0" fontId="0" fillId="2" borderId="0" xfId="0" applyFill="1"/>
    <xf numFmtId="0" fontId="13" fillId="2" borderId="1" xfId="0" applyFont="1" applyFill="1" applyBorder="1"/>
    <xf numFmtId="0" fontId="11" fillId="2" borderId="8" xfId="0" applyFont="1" applyFill="1" applyBorder="1"/>
    <xf numFmtId="0" fontId="5" fillId="2" borderId="5" xfId="0" applyFont="1" applyFill="1" applyBorder="1" applyAlignment="1">
      <alignment horizontal="center"/>
    </xf>
    <xf numFmtId="1" fontId="2" fillId="3" borderId="1" xfId="0" applyNumberFormat="1" applyFont="1" applyFill="1" applyBorder="1"/>
    <xf numFmtId="0" fontId="15" fillId="2" borderId="1" xfId="0" applyFont="1" applyFill="1" applyBorder="1"/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textRotation="90" wrapText="1"/>
    </xf>
    <xf numFmtId="0" fontId="6" fillId="0" borderId="9" xfId="0" applyFont="1" applyBorder="1" applyAlignment="1">
      <alignment horizontal="center" wrapText="1"/>
    </xf>
    <xf numFmtId="1" fontId="12" fillId="2" borderId="1" xfId="0" applyNumberFormat="1" applyFont="1" applyFill="1" applyBorder="1"/>
    <xf numFmtId="1" fontId="12" fillId="0" borderId="1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3" borderId="0" xfId="0" applyFill="1"/>
    <xf numFmtId="16" fontId="5" fillId="2" borderId="1" xfId="0" applyNumberFormat="1" applyFont="1" applyFill="1" applyBorder="1"/>
    <xf numFmtId="0" fontId="0" fillId="4" borderId="0" xfId="0" applyFill="1"/>
    <xf numFmtId="0" fontId="3" fillId="2" borderId="0" xfId="0" applyFont="1" applyFill="1" applyAlignment="1"/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1" fillId="2" borderId="0" xfId="0" applyFont="1" applyFill="1" applyBorder="1"/>
    <xf numFmtId="16" fontId="1" fillId="2" borderId="0" xfId="0" applyNumberFormat="1" applyFont="1" applyFill="1" applyBorder="1"/>
    <xf numFmtId="0" fontId="2" fillId="0" borderId="1" xfId="0" applyFont="1" applyFill="1" applyBorder="1" applyAlignment="1"/>
    <xf numFmtId="1" fontId="5" fillId="0" borderId="1" xfId="0" applyNumberFormat="1" applyFont="1" applyFill="1" applyBorder="1"/>
    <xf numFmtId="0" fontId="10" fillId="0" borderId="0" xfId="0" applyFont="1" applyFill="1"/>
    <xf numFmtId="0" fontId="0" fillId="0" borderId="0" xfId="0" applyFill="1"/>
    <xf numFmtId="9" fontId="5" fillId="0" borderId="6" xfId="0" applyNumberFormat="1" applyFont="1" applyFill="1" applyBorder="1" applyAlignment="1">
      <alignment horizontal="center" wrapText="1"/>
    </xf>
    <xf numFmtId="0" fontId="5" fillId="0" borderId="7" xfId="0" applyFont="1" applyFill="1" applyBorder="1"/>
    <xf numFmtId="1" fontId="12" fillId="0" borderId="1" xfId="0" applyNumberFormat="1" applyFont="1" applyFill="1" applyBorder="1"/>
    <xf numFmtId="1" fontId="2" fillId="0" borderId="0" xfId="0" applyNumberFormat="1" applyFont="1" applyFill="1" applyBorder="1"/>
    <xf numFmtId="0" fontId="3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5" fillId="0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5" fillId="2" borderId="7" xfId="0" applyFont="1" applyFill="1" applyBorder="1" applyAlignment="1">
      <alignment vertical="center" textRotation="90"/>
    </xf>
    <xf numFmtId="1" fontId="16" fillId="2" borderId="1" xfId="0" applyNumberFormat="1" applyFont="1" applyFill="1" applyBorder="1"/>
    <xf numFmtId="0" fontId="6" fillId="3" borderId="1" xfId="0" applyFont="1" applyFill="1" applyBorder="1"/>
    <xf numFmtId="0" fontId="5" fillId="3" borderId="1" xfId="0" applyFont="1" applyFill="1" applyBorder="1"/>
    <xf numFmtId="0" fontId="11" fillId="3" borderId="1" xfId="0" applyFont="1" applyFill="1" applyBorder="1"/>
    <xf numFmtId="1" fontId="11" fillId="3" borderId="1" xfId="0" applyNumberFormat="1" applyFont="1" applyFill="1" applyBorder="1"/>
    <xf numFmtId="1" fontId="5" fillId="3" borderId="1" xfId="0" applyNumberFormat="1" applyFont="1" applyFill="1" applyBorder="1"/>
    <xf numFmtId="1" fontId="12" fillId="3" borderId="1" xfId="0" applyNumberFormat="1" applyFont="1" applyFill="1" applyBorder="1"/>
    <xf numFmtId="0" fontId="7" fillId="3" borderId="1" xfId="0" applyFont="1" applyFill="1" applyBorder="1"/>
    <xf numFmtId="0" fontId="2" fillId="3" borderId="1" xfId="0" applyFont="1" applyFill="1" applyBorder="1"/>
    <xf numFmtId="0" fontId="14" fillId="3" borderId="1" xfId="0" applyFont="1" applyFill="1" applyBorder="1"/>
    <xf numFmtId="1" fontId="7" fillId="3" borderId="1" xfId="0" applyNumberFormat="1" applyFont="1" applyFill="1" applyBorder="1"/>
    <xf numFmtId="0" fontId="13" fillId="3" borderId="1" xfId="0" applyFont="1" applyFill="1" applyBorder="1"/>
    <xf numFmtId="0" fontId="5" fillId="3" borderId="8" xfId="0" applyFont="1" applyFill="1" applyBorder="1"/>
    <xf numFmtId="0" fontId="11" fillId="3" borderId="8" xfId="0" applyFont="1" applyFill="1" applyBorder="1"/>
    <xf numFmtId="9" fontId="2" fillId="3" borderId="1" xfId="0" applyNumberFormat="1" applyFont="1" applyFill="1" applyBorder="1"/>
    <xf numFmtId="1" fontId="9" fillId="0" borderId="1" xfId="0" applyNumberFormat="1" applyFont="1" applyBorder="1"/>
    <xf numFmtId="1" fontId="0" fillId="0" borderId="0" xfId="0" applyNumberFormat="1"/>
    <xf numFmtId="164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7" fillId="2" borderId="1" xfId="0" applyNumberFormat="1" applyFont="1" applyFill="1" applyBorder="1"/>
    <xf numFmtId="164" fontId="11" fillId="2" borderId="1" xfId="0" applyNumberFormat="1" applyFont="1" applyFill="1" applyBorder="1"/>
    <xf numFmtId="164" fontId="12" fillId="0" borderId="1" xfId="0" applyNumberFormat="1" applyFont="1" applyBorder="1"/>
    <xf numFmtId="1" fontId="9" fillId="2" borderId="1" xfId="0" applyNumberFormat="1" applyFont="1" applyFill="1" applyBorder="1"/>
    <xf numFmtId="0" fontId="10" fillId="0" borderId="0" xfId="0" applyFont="1" applyBorder="1"/>
    <xf numFmtId="0" fontId="10" fillId="2" borderId="0" xfId="0" applyFont="1" applyFill="1" applyBorder="1"/>
    <xf numFmtId="0" fontId="0" fillId="0" borderId="0" xfId="0" applyBorder="1"/>
    <xf numFmtId="0" fontId="0" fillId="2" borderId="0" xfId="0" applyFill="1" applyBorder="1"/>
    <xf numFmtId="164" fontId="12" fillId="0" borderId="2" xfId="0" applyNumberFormat="1" applyFont="1" applyBorder="1"/>
    <xf numFmtId="1" fontId="12" fillId="0" borderId="4" xfId="0" applyNumberFormat="1" applyFont="1" applyBorder="1"/>
    <xf numFmtId="164" fontId="12" fillId="2" borderId="1" xfId="0" applyNumberFormat="1" applyFont="1" applyFill="1" applyBorder="1"/>
    <xf numFmtId="1" fontId="5" fillId="0" borderId="1" xfId="0" applyNumberFormat="1" applyFont="1" applyBorder="1"/>
    <xf numFmtId="0" fontId="6" fillId="0" borderId="0" xfId="0" applyFont="1" applyBorder="1"/>
    <xf numFmtId="0" fontId="6" fillId="2" borderId="5" xfId="0" applyFont="1" applyFill="1" applyBorder="1" applyAlignment="1"/>
    <xf numFmtId="164" fontId="6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/>
    <xf numFmtId="164" fontId="6" fillId="2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5" xfId="0" applyFont="1" applyFill="1" applyBorder="1" applyAlignment="1"/>
    <xf numFmtId="0" fontId="5" fillId="2" borderId="5" xfId="0" applyFont="1" applyFill="1" applyBorder="1" applyAlignment="1"/>
    <xf numFmtId="164" fontId="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0" fillId="2" borderId="0" xfId="0" applyNumberFormat="1" applyFill="1"/>
    <xf numFmtId="1" fontId="2" fillId="2" borderId="8" xfId="0" applyNumberFormat="1" applyFont="1" applyFill="1" applyBorder="1"/>
    <xf numFmtId="0" fontId="6" fillId="2" borderId="5" xfId="0" applyFont="1" applyFill="1" applyBorder="1" applyAlignment="1"/>
    <xf numFmtId="1" fontId="14" fillId="3" borderId="1" xfId="0" applyNumberFormat="1" applyFont="1" applyFill="1" applyBorder="1"/>
    <xf numFmtId="1" fontId="13" fillId="2" borderId="1" xfId="0" applyNumberFormat="1" applyFont="1" applyFill="1" applyBorder="1"/>
    <xf numFmtId="1" fontId="15" fillId="2" borderId="1" xfId="0" applyNumberFormat="1" applyFont="1" applyFill="1" applyBorder="1"/>
    <xf numFmtId="1" fontId="13" fillId="3" borderId="1" xfId="0" applyNumberFormat="1" applyFont="1" applyFill="1" applyBorder="1"/>
    <xf numFmtId="1" fontId="15" fillId="3" borderId="1" xfId="0" applyNumberFormat="1" applyFont="1" applyFill="1" applyBorder="1"/>
    <xf numFmtId="1" fontId="0" fillId="3" borderId="0" xfId="0" applyNumberFormat="1" applyFill="1"/>
    <xf numFmtId="1" fontId="14" fillId="2" borderId="1" xfId="0" applyNumberFormat="1" applyFont="1" applyFill="1" applyBorder="1"/>
    <xf numFmtId="164" fontId="11" fillId="3" borderId="1" xfId="0" applyNumberFormat="1" applyFont="1" applyFill="1" applyBorder="1"/>
    <xf numFmtId="164" fontId="11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9" fontId="5" fillId="2" borderId="5" xfId="0" applyNumberFormat="1" applyFont="1" applyFill="1" applyBorder="1" applyAlignment="1">
      <alignment horizontal="center"/>
    </xf>
    <xf numFmtId="9" fontId="5" fillId="2" borderId="7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2" borderId="5" xfId="0" applyFont="1" applyFill="1" applyBorder="1" applyAlignment="1"/>
    <xf numFmtId="0" fontId="6" fillId="2" borderId="7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7" xfId="0" applyBorder="1" applyAlignment="1"/>
    <xf numFmtId="164" fontId="6" fillId="2" borderId="8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/>
    <xf numFmtId="164" fontId="6" fillId="2" borderId="7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center" textRotation="90"/>
    </xf>
    <xf numFmtId="0" fontId="1" fillId="0" borderId="11" xfId="0" applyFont="1" applyBorder="1" applyAlignment="1">
      <alignment horizontal="center"/>
    </xf>
    <xf numFmtId="0" fontId="18" fillId="0" borderId="0" xfId="0" applyFont="1"/>
    <xf numFmtId="0" fontId="18" fillId="2" borderId="0" xfId="0" applyFont="1" applyFill="1"/>
    <xf numFmtId="0" fontId="18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16" fontId="2" fillId="0" borderId="0" xfId="0" applyNumberFormat="1" applyFont="1" applyBorder="1"/>
    <xf numFmtId="16" fontId="2" fillId="2" borderId="0" xfId="0" applyNumberFormat="1" applyFont="1" applyFill="1" applyBorder="1"/>
    <xf numFmtId="0" fontId="2" fillId="0" borderId="0" xfId="0" applyFont="1" applyBorder="1"/>
    <xf numFmtId="0" fontId="2" fillId="2" borderId="0" xfId="0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2" borderId="0" xfId="0" applyFont="1" applyFill="1" applyAlignment="1"/>
    <xf numFmtId="0" fontId="14" fillId="0" borderId="0" xfId="0" applyFont="1" applyFill="1" applyAlignme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/>
    <xf numFmtId="1" fontId="8" fillId="3" borderId="1" xfId="0" applyNumberFormat="1" applyFont="1" applyFill="1" applyBorder="1"/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1" fontId="8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/>
    <xf numFmtId="0" fontId="5" fillId="2" borderId="7" xfId="0" applyFont="1" applyFill="1" applyBorder="1" applyAlignment="1"/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/>
    <xf numFmtId="0" fontId="18" fillId="2" borderId="7" xfId="0" applyFont="1" applyFill="1" applyBorder="1" applyAlignment="1">
      <alignment horizontal="center"/>
    </xf>
    <xf numFmtId="1" fontId="20" fillId="2" borderId="1" xfId="0" applyNumberFormat="1" applyFont="1" applyFill="1" applyBorder="1"/>
    <xf numFmtId="0" fontId="18" fillId="0" borderId="7" xfId="0" applyFont="1" applyBorder="1" applyAlignment="1"/>
    <xf numFmtId="164" fontId="5" fillId="0" borderId="1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1" fontId="18" fillId="3" borderId="0" xfId="0" applyNumberFormat="1" applyFont="1" applyFill="1"/>
    <xf numFmtId="0" fontId="18" fillId="0" borderId="7" xfId="0" applyFont="1" applyBorder="1" applyAlignment="1">
      <alignment horizontal="center"/>
    </xf>
    <xf numFmtId="0" fontId="5" fillId="2" borderId="8" xfId="0" applyFont="1" applyFill="1" applyBorder="1"/>
    <xf numFmtId="0" fontId="18" fillId="2" borderId="7" xfId="0" applyFont="1" applyFill="1" applyBorder="1" applyAlignment="1"/>
    <xf numFmtId="164" fontId="8" fillId="0" borderId="1" xfId="0" applyNumberFormat="1" applyFont="1" applyBorder="1"/>
    <xf numFmtId="164" fontId="8" fillId="0" borderId="2" xfId="0" applyNumberFormat="1" applyFont="1" applyBorder="1"/>
    <xf numFmtId="164" fontId="8" fillId="2" borderId="1" xfId="0" applyNumberFormat="1" applyFont="1" applyFill="1" applyBorder="1"/>
    <xf numFmtId="1" fontId="8" fillId="0" borderId="4" xfId="0" applyNumberFormat="1" applyFont="1" applyBorder="1"/>
    <xf numFmtId="1" fontId="8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/>
    <xf numFmtId="1" fontId="8" fillId="0" borderId="1" xfId="0" applyNumberFormat="1" applyFont="1" applyFill="1" applyBorder="1"/>
    <xf numFmtId="1" fontId="14" fillId="0" borderId="1" xfId="0" applyNumberFormat="1" applyFont="1" applyBorder="1"/>
    <xf numFmtId="0" fontId="5" fillId="0" borderId="0" xfId="0" applyFont="1" applyBorder="1"/>
    <xf numFmtId="0" fontId="2" fillId="0" borderId="0" xfId="0" applyFont="1" applyFill="1"/>
    <xf numFmtId="0" fontId="18" fillId="0" borderId="0" xfId="0" applyFont="1" applyBorder="1"/>
    <xf numFmtId="0" fontId="18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06"/>
  <sheetViews>
    <sheetView tabSelected="1" view="pageBreakPreview" topLeftCell="A48" zoomScale="118" zoomScaleNormal="100" zoomScaleSheetLayoutView="118" workbookViewId="0">
      <selection activeCell="Z59" sqref="Z59"/>
    </sheetView>
  </sheetViews>
  <sheetFormatPr defaultRowHeight="15"/>
  <cols>
    <col min="1" max="1" width="3" customWidth="1"/>
    <col min="2" max="2" width="4.28515625" customWidth="1"/>
    <col min="3" max="3" width="6.28515625" customWidth="1"/>
    <col min="4" max="4" width="2.5703125" customWidth="1"/>
    <col min="5" max="5" width="3.5703125" customWidth="1"/>
    <col min="6" max="6" width="3" customWidth="1"/>
    <col min="7" max="7" width="4.140625" customWidth="1"/>
    <col min="8" max="8" width="4" customWidth="1"/>
    <col min="9" max="9" width="6.5703125" customWidth="1"/>
    <col min="10" max="10" width="4.5703125" customWidth="1"/>
    <col min="11" max="11" width="3.42578125" customWidth="1"/>
    <col min="12" max="12" width="5.28515625" customWidth="1"/>
    <col min="13" max="13" width="5.140625" style="38" customWidth="1"/>
    <col min="14" max="14" width="2.5703125" customWidth="1"/>
    <col min="15" max="15" width="3.7109375" customWidth="1"/>
    <col min="16" max="16" width="5.28515625" customWidth="1"/>
    <col min="17" max="17" width="5.85546875" hidden="1" customWidth="1"/>
    <col min="18" max="18" width="5.85546875" style="38" customWidth="1"/>
    <col min="19" max="19" width="7.140625" style="38" customWidth="1"/>
    <col min="20" max="20" width="6.42578125" style="64" customWidth="1"/>
    <col min="21" max="21" width="6" style="38" customWidth="1"/>
    <col min="22" max="22" width="7.42578125" customWidth="1"/>
    <col min="23" max="23" width="3" customWidth="1"/>
    <col min="24" max="24" width="5.5703125" customWidth="1"/>
    <col min="25" max="25" width="4" customWidth="1"/>
    <col min="26" max="26" width="5.28515625" style="38" customWidth="1"/>
    <col min="27" max="27" width="2.42578125" customWidth="1"/>
    <col min="28" max="28" width="5.85546875" style="38" customWidth="1"/>
    <col min="29" max="29" width="5" style="38" customWidth="1"/>
    <col min="30" max="30" width="7.140625" style="53" customWidth="1"/>
    <col min="31" max="31" width="7" style="64" customWidth="1"/>
    <col min="32" max="32" width="5.28515625" customWidth="1"/>
    <col min="33" max="33" width="5" customWidth="1"/>
    <col min="34" max="34" width="5" style="64" customWidth="1"/>
    <col min="35" max="35" width="5.7109375" customWidth="1"/>
    <col min="36" max="36" width="5.140625" customWidth="1"/>
    <col min="37" max="37" width="6.140625" customWidth="1"/>
    <col min="38" max="38" width="6.140625" style="38" customWidth="1"/>
    <col min="39" max="39" width="5.85546875" customWidth="1"/>
    <col min="40" max="40" width="7.28515625" customWidth="1"/>
    <col min="41" max="41" width="6.7109375" style="51" customWidth="1"/>
    <col min="42" max="42" width="7.5703125" customWidth="1"/>
    <col min="43" max="43" width="6.7109375" customWidth="1"/>
  </cols>
  <sheetData>
    <row r="1" spans="1:43" ht="12.75" customHeight="1">
      <c r="A1" s="217"/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  <c r="N1" s="217"/>
      <c r="O1" s="217"/>
      <c r="P1" s="217"/>
      <c r="Q1" s="217"/>
      <c r="R1" s="218"/>
      <c r="S1" s="218"/>
      <c r="T1" s="219"/>
      <c r="U1" s="218"/>
      <c r="V1" s="217"/>
      <c r="W1" s="217"/>
      <c r="X1" s="217"/>
      <c r="Y1" s="217"/>
      <c r="Z1" s="218"/>
      <c r="AA1" s="217"/>
      <c r="AB1" s="218"/>
      <c r="AC1" s="218"/>
      <c r="AD1" s="164" t="s">
        <v>78</v>
      </c>
      <c r="AE1" s="165"/>
      <c r="AF1" s="165"/>
      <c r="AG1" s="165"/>
      <c r="AH1" s="165"/>
      <c r="AI1" s="165"/>
      <c r="AJ1" s="166"/>
      <c r="AK1" s="167" t="s">
        <v>3</v>
      </c>
      <c r="AL1" s="169" t="s">
        <v>72</v>
      </c>
      <c r="AM1" s="158" t="s">
        <v>109</v>
      </c>
      <c r="AN1" s="163" t="s">
        <v>5</v>
      </c>
      <c r="AO1" s="163"/>
      <c r="AP1" s="27"/>
      <c r="AQ1" s="217"/>
    </row>
    <row r="2" spans="1:43" ht="12.75" customHeight="1">
      <c r="A2" s="220"/>
      <c r="B2" s="220"/>
      <c r="C2" s="221"/>
      <c r="D2" s="221"/>
      <c r="E2" s="221"/>
      <c r="F2" s="220" t="s">
        <v>0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2"/>
      <c r="Z2" s="223"/>
      <c r="AA2" s="224"/>
      <c r="AB2" s="225"/>
      <c r="AC2" s="225"/>
      <c r="AD2" s="73" t="s">
        <v>1</v>
      </c>
      <c r="AE2" s="61"/>
      <c r="AF2" s="17"/>
      <c r="AG2" s="17"/>
      <c r="AH2" s="61"/>
      <c r="AI2" s="17"/>
      <c r="AJ2" s="17" t="s">
        <v>70</v>
      </c>
      <c r="AK2" s="168"/>
      <c r="AL2" s="170"/>
      <c r="AM2" s="159" t="s">
        <v>119</v>
      </c>
      <c r="AN2" s="163"/>
      <c r="AO2" s="163"/>
      <c r="AP2" s="27"/>
      <c r="AQ2" s="217"/>
    </row>
    <row r="3" spans="1:43" ht="12.75" customHeight="1">
      <c r="A3" s="226" t="s">
        <v>123</v>
      </c>
      <c r="B3" s="226"/>
      <c r="C3" s="226"/>
      <c r="D3" s="221"/>
      <c r="E3" s="221"/>
      <c r="F3" s="217"/>
      <c r="G3" s="217"/>
      <c r="H3" s="220" t="s">
        <v>6</v>
      </c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4"/>
      <c r="Z3" s="225"/>
      <c r="AA3" s="224"/>
      <c r="AB3" s="225"/>
      <c r="AC3" s="225"/>
      <c r="AD3" s="36">
        <v>1</v>
      </c>
      <c r="AE3" s="61" t="s">
        <v>89</v>
      </c>
      <c r="AF3" s="17"/>
      <c r="AG3" s="17"/>
      <c r="AH3" s="61"/>
      <c r="AI3" s="17"/>
      <c r="AJ3" s="17">
        <v>4</v>
      </c>
      <c r="AK3" s="157">
        <v>6</v>
      </c>
      <c r="AL3" s="72">
        <v>2</v>
      </c>
      <c r="AM3" s="157"/>
      <c r="AN3" s="163">
        <v>12</v>
      </c>
      <c r="AO3" s="163"/>
      <c r="AP3" s="27"/>
      <c r="AQ3" s="217"/>
    </row>
    <row r="4" spans="1:43" ht="15" customHeight="1">
      <c r="A4" s="227"/>
      <c r="B4" s="228" t="s">
        <v>7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4"/>
      <c r="Z4" s="225"/>
      <c r="AA4" s="224"/>
      <c r="AB4" s="225"/>
      <c r="AC4" s="225"/>
      <c r="AD4" s="36">
        <v>2</v>
      </c>
      <c r="AE4" s="61" t="s">
        <v>91</v>
      </c>
      <c r="AF4" s="17"/>
      <c r="AG4" s="17"/>
      <c r="AH4" s="61"/>
      <c r="AI4" s="17"/>
      <c r="AJ4" s="17">
        <v>4</v>
      </c>
      <c r="AK4" s="157">
        <v>6</v>
      </c>
      <c r="AL4" s="72">
        <v>2</v>
      </c>
      <c r="AM4" s="157"/>
      <c r="AN4" s="163">
        <v>12</v>
      </c>
      <c r="AO4" s="163"/>
      <c r="AP4" s="27"/>
      <c r="AQ4" s="217"/>
    </row>
    <row r="5" spans="1:43" ht="14.25" customHeight="1">
      <c r="A5" s="220" t="s">
        <v>128</v>
      </c>
      <c r="B5" s="220"/>
      <c r="C5" s="220"/>
      <c r="D5" s="220"/>
      <c r="E5" s="220"/>
      <c r="F5" s="220"/>
      <c r="G5" s="220"/>
      <c r="H5" s="229"/>
      <c r="I5" s="229"/>
      <c r="J5" s="229"/>
      <c r="K5" s="229"/>
      <c r="L5" s="229"/>
      <c r="M5" s="230"/>
      <c r="N5" s="229"/>
      <c r="O5" s="229"/>
      <c r="P5" s="229"/>
      <c r="Q5" s="229"/>
      <c r="R5" s="230"/>
      <c r="S5" s="230"/>
      <c r="T5" s="231"/>
      <c r="U5" s="230"/>
      <c r="V5" s="229"/>
      <c r="W5" s="232"/>
      <c r="X5" s="224"/>
      <c r="Y5" s="224"/>
      <c r="Z5" s="225"/>
      <c r="AA5" s="224"/>
      <c r="AB5" s="225"/>
      <c r="AC5" s="225"/>
      <c r="AD5" s="36">
        <v>3</v>
      </c>
      <c r="AE5" s="164" t="s">
        <v>90</v>
      </c>
      <c r="AF5" s="165"/>
      <c r="AG5" s="165"/>
      <c r="AH5" s="165"/>
      <c r="AI5" s="166"/>
      <c r="AJ5" s="17">
        <v>53</v>
      </c>
      <c r="AK5" s="157">
        <v>61</v>
      </c>
      <c r="AL5" s="72">
        <v>20</v>
      </c>
      <c r="AM5" s="157"/>
      <c r="AN5" s="163">
        <f>SUM(AJ5:AL5)</f>
        <v>134</v>
      </c>
      <c r="AO5" s="163"/>
      <c r="AP5" s="27"/>
      <c r="AQ5" s="217"/>
    </row>
    <row r="6" spans="1:43" ht="12.75" customHeight="1">
      <c r="A6" s="27" t="s">
        <v>8</v>
      </c>
      <c r="B6" s="220" t="s">
        <v>9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7"/>
      <c r="X6" s="224"/>
      <c r="Y6" s="224"/>
      <c r="Z6" s="225"/>
      <c r="AA6" s="224"/>
      <c r="AB6" s="225"/>
      <c r="AC6" s="225"/>
      <c r="AD6" s="36">
        <v>4</v>
      </c>
      <c r="AE6" s="61" t="s">
        <v>10</v>
      </c>
      <c r="AF6" s="17"/>
      <c r="AG6" s="17"/>
      <c r="AH6" s="61"/>
      <c r="AI6" s="17"/>
      <c r="AJ6" s="17">
        <v>107</v>
      </c>
      <c r="AK6" s="157">
        <v>214</v>
      </c>
      <c r="AL6" s="72">
        <v>86</v>
      </c>
      <c r="AM6" s="157">
        <v>17.5</v>
      </c>
      <c r="AN6" s="163">
        <f>SUM(AJ6:AM6)</f>
        <v>424.5</v>
      </c>
      <c r="AO6" s="163"/>
      <c r="AP6" s="27"/>
      <c r="AQ6" s="217"/>
    </row>
    <row r="7" spans="1:43" ht="12.75" customHeight="1">
      <c r="A7" s="221"/>
      <c r="B7" s="233" t="s">
        <v>111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4"/>
      <c r="X7" s="224"/>
      <c r="Y7" s="224"/>
      <c r="Z7" s="225"/>
      <c r="AA7" s="224"/>
      <c r="AB7" s="225"/>
      <c r="AC7" s="225"/>
      <c r="AD7" s="36">
        <v>5</v>
      </c>
      <c r="AE7" s="164" t="s">
        <v>11</v>
      </c>
      <c r="AF7" s="165"/>
      <c r="AG7" s="165"/>
      <c r="AH7" s="165"/>
      <c r="AI7" s="166"/>
      <c r="AJ7" s="17"/>
      <c r="AK7" s="157"/>
      <c r="AL7" s="72"/>
      <c r="AM7" s="157"/>
      <c r="AN7" s="163"/>
      <c r="AO7" s="163"/>
      <c r="AP7" s="27"/>
      <c r="AQ7" s="217"/>
    </row>
    <row r="8" spans="1:43" ht="12.75" customHeight="1">
      <c r="A8" s="221"/>
      <c r="B8" s="220" t="s">
        <v>115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7"/>
      <c r="X8" s="224"/>
      <c r="Y8" s="224"/>
      <c r="Z8" s="225"/>
      <c r="AA8" s="224"/>
      <c r="AB8" s="225"/>
      <c r="AC8" s="225"/>
      <c r="AD8" s="36">
        <v>6</v>
      </c>
      <c r="AE8" s="61" t="s">
        <v>12</v>
      </c>
      <c r="AF8" s="17"/>
      <c r="AG8" s="17"/>
      <c r="AH8" s="61"/>
      <c r="AI8" s="17"/>
      <c r="AJ8" s="17">
        <v>107</v>
      </c>
      <c r="AK8" s="157">
        <v>205</v>
      </c>
      <c r="AL8" s="72">
        <v>78</v>
      </c>
      <c r="AM8" s="157">
        <v>17.5</v>
      </c>
      <c r="AN8" s="163">
        <f>SUM(AJ8:AM8)</f>
        <v>407.5</v>
      </c>
      <c r="AO8" s="163"/>
      <c r="AP8" s="27"/>
      <c r="AQ8" s="217"/>
    </row>
    <row r="9" spans="1:43" ht="12.75" customHeight="1">
      <c r="A9" s="221"/>
      <c r="B9" s="224"/>
      <c r="C9" s="221"/>
      <c r="D9" s="221"/>
      <c r="E9" s="221"/>
      <c r="F9" s="221"/>
      <c r="G9" s="183" t="s">
        <v>93</v>
      </c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225"/>
      <c r="AA9" s="224"/>
      <c r="AB9" s="225"/>
      <c r="AC9" s="225"/>
      <c r="AD9" s="36">
        <v>7</v>
      </c>
      <c r="AE9" s="61" t="s">
        <v>13</v>
      </c>
      <c r="AF9" s="17"/>
      <c r="AG9" s="17"/>
      <c r="AH9" s="61"/>
      <c r="AI9" s="17"/>
      <c r="AJ9" s="17"/>
      <c r="AK9" s="157"/>
      <c r="AL9" s="72"/>
      <c r="AM9" s="157"/>
      <c r="AN9" s="163">
        <f t="shared" ref="AN9:AN15" si="0">SUM(AJ9:AL9)</f>
        <v>0</v>
      </c>
      <c r="AO9" s="163"/>
      <c r="AP9" s="27"/>
      <c r="AQ9" s="217"/>
    </row>
    <row r="10" spans="1:43" ht="12.75" customHeight="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35"/>
      <c r="N10" s="221"/>
      <c r="O10" s="221"/>
      <c r="P10" s="221"/>
      <c r="Q10" s="221"/>
      <c r="R10" s="235"/>
      <c r="S10" s="225"/>
      <c r="T10" s="236"/>
      <c r="U10" s="236"/>
      <c r="V10" s="236"/>
      <c r="W10" s="236"/>
      <c r="X10" s="224"/>
      <c r="Y10" s="224"/>
      <c r="Z10" s="225"/>
      <c r="AA10" s="224"/>
      <c r="AB10" s="225"/>
      <c r="AC10" s="225"/>
      <c r="AD10" s="36">
        <v>8</v>
      </c>
      <c r="AE10" s="164" t="s">
        <v>129</v>
      </c>
      <c r="AF10" s="165"/>
      <c r="AG10" s="165"/>
      <c r="AH10" s="165"/>
      <c r="AI10" s="166"/>
      <c r="AJ10" s="17"/>
      <c r="AK10" s="157"/>
      <c r="AL10" s="72">
        <v>4</v>
      </c>
      <c r="AM10" s="157"/>
      <c r="AN10" s="163">
        <f t="shared" si="0"/>
        <v>4</v>
      </c>
      <c r="AO10" s="163"/>
      <c r="AP10" s="27"/>
      <c r="AQ10" s="217"/>
    </row>
    <row r="11" spans="1:43" ht="9.75" customHeight="1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35"/>
      <c r="N11" s="221"/>
      <c r="O11" s="221"/>
      <c r="P11" s="221"/>
      <c r="Q11" s="221"/>
      <c r="R11" s="235"/>
      <c r="S11" s="225"/>
      <c r="T11" s="237"/>
      <c r="U11" s="238"/>
      <c r="V11" s="239"/>
      <c r="W11" s="239"/>
      <c r="X11" s="224"/>
      <c r="Y11" s="224"/>
      <c r="Z11" s="225"/>
      <c r="AA11" s="224"/>
      <c r="AB11" s="225"/>
      <c r="AC11" s="225"/>
      <c r="AD11" s="36">
        <v>9</v>
      </c>
      <c r="AE11" s="164" t="s">
        <v>15</v>
      </c>
      <c r="AF11" s="165"/>
      <c r="AG11" s="165"/>
      <c r="AH11" s="165"/>
      <c r="AI11" s="166"/>
      <c r="AJ11" s="17"/>
      <c r="AK11" s="157"/>
      <c r="AL11" s="72"/>
      <c r="AM11" s="157"/>
      <c r="AN11" s="163">
        <f t="shared" si="0"/>
        <v>0</v>
      </c>
      <c r="AO11" s="163"/>
      <c r="AP11" s="27"/>
      <c r="AQ11" s="217"/>
    </row>
    <row r="12" spans="1:43" ht="12.75" customHeight="1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35"/>
      <c r="N12" s="221"/>
      <c r="O12" s="221"/>
      <c r="P12" s="221"/>
      <c r="Q12" s="221"/>
      <c r="R12" s="235"/>
      <c r="S12" s="225"/>
      <c r="T12" s="237"/>
      <c r="U12" s="238"/>
      <c r="V12" s="239"/>
      <c r="W12" s="239"/>
      <c r="X12" s="224"/>
      <c r="Y12" s="224"/>
      <c r="Z12" s="225"/>
      <c r="AA12" s="224"/>
      <c r="AB12" s="225"/>
      <c r="AC12" s="225"/>
      <c r="AD12" s="36">
        <v>10</v>
      </c>
      <c r="AE12" s="164" t="s">
        <v>130</v>
      </c>
      <c r="AF12" s="165"/>
      <c r="AG12" s="165"/>
      <c r="AH12" s="165"/>
      <c r="AI12" s="166"/>
      <c r="AJ12" s="17"/>
      <c r="AK12" s="157"/>
      <c r="AL12" s="72">
        <v>4</v>
      </c>
      <c r="AM12" s="157"/>
      <c r="AN12" s="163">
        <f t="shared" si="0"/>
        <v>4</v>
      </c>
      <c r="AO12" s="163"/>
      <c r="AP12" s="27"/>
      <c r="AQ12" s="217"/>
    </row>
    <row r="13" spans="1:43" ht="12.75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35"/>
      <c r="N13" s="221"/>
      <c r="O13" s="221"/>
      <c r="P13" s="221"/>
      <c r="Q13" s="221"/>
      <c r="R13" s="218"/>
      <c r="S13" s="225"/>
      <c r="T13" s="237"/>
      <c r="U13" s="238"/>
      <c r="V13" s="239"/>
      <c r="W13" s="239"/>
      <c r="X13" s="224"/>
      <c r="Y13" s="224"/>
      <c r="Z13" s="225"/>
      <c r="AA13" s="224"/>
      <c r="AB13" s="225"/>
      <c r="AC13" s="225"/>
      <c r="AD13" s="36">
        <v>11</v>
      </c>
      <c r="AE13" s="164" t="s">
        <v>17</v>
      </c>
      <c r="AF13" s="165"/>
      <c r="AG13" s="165"/>
      <c r="AH13" s="165"/>
      <c r="AI13" s="166"/>
      <c r="AJ13" s="17"/>
      <c r="AK13" s="157"/>
      <c r="AL13" s="72"/>
      <c r="AM13" s="157"/>
      <c r="AN13" s="163">
        <f t="shared" si="0"/>
        <v>0</v>
      </c>
      <c r="AO13" s="163"/>
      <c r="AP13" s="27"/>
      <c r="AQ13" s="217"/>
    </row>
    <row r="14" spans="1:43" ht="11.25" customHeight="1">
      <c r="A14" s="221"/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35"/>
      <c r="N14" s="221"/>
      <c r="O14" s="221"/>
      <c r="P14" s="221"/>
      <c r="Q14" s="221"/>
      <c r="R14" s="235"/>
      <c r="S14" s="225"/>
      <c r="T14" s="236"/>
      <c r="U14" s="236"/>
      <c r="V14" s="236"/>
      <c r="W14" s="236"/>
      <c r="X14" s="224"/>
      <c r="Y14" s="224"/>
      <c r="Z14" s="225"/>
      <c r="AA14" s="224"/>
      <c r="AB14" s="225"/>
      <c r="AC14" s="225"/>
      <c r="AD14" s="36">
        <v>12</v>
      </c>
      <c r="AE14" s="164" t="s">
        <v>18</v>
      </c>
      <c r="AF14" s="165"/>
      <c r="AG14" s="165"/>
      <c r="AH14" s="165"/>
      <c r="AI14" s="166"/>
      <c r="AJ14" s="17"/>
      <c r="AK14" s="157">
        <v>9</v>
      </c>
      <c r="AL14" s="72"/>
      <c r="AM14" s="157"/>
      <c r="AN14" s="163">
        <f t="shared" si="0"/>
        <v>9</v>
      </c>
      <c r="AO14" s="163"/>
      <c r="AP14" s="27"/>
      <c r="AQ14" s="217"/>
    </row>
    <row r="15" spans="1:43" ht="12.75" customHeight="1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35"/>
      <c r="N15" s="221"/>
      <c r="O15" s="221"/>
      <c r="P15" s="221"/>
      <c r="Q15" s="221"/>
      <c r="R15" s="235"/>
      <c r="S15" s="225"/>
      <c r="T15" s="237"/>
      <c r="U15" s="240"/>
      <c r="V15" s="239"/>
      <c r="W15" s="239"/>
      <c r="X15" s="224"/>
      <c r="Y15" s="224"/>
      <c r="Z15" s="225"/>
      <c r="AA15" s="224"/>
      <c r="AB15" s="225"/>
      <c r="AC15" s="225"/>
      <c r="AD15" s="36">
        <v>13</v>
      </c>
      <c r="AE15" s="164" t="s">
        <v>19</v>
      </c>
      <c r="AF15" s="165"/>
      <c r="AG15" s="165"/>
      <c r="AH15" s="165"/>
      <c r="AI15" s="166"/>
      <c r="AJ15" s="17"/>
      <c r="AK15" s="157"/>
      <c r="AL15" s="72"/>
      <c r="AM15" s="157"/>
      <c r="AN15" s="163">
        <f t="shared" si="0"/>
        <v>0</v>
      </c>
      <c r="AO15" s="163"/>
      <c r="AP15" s="27"/>
      <c r="AQ15" s="217"/>
    </row>
    <row r="16" spans="1:43" ht="12.95" customHeight="1">
      <c r="A16" s="24"/>
      <c r="B16" s="176" t="s">
        <v>20</v>
      </c>
      <c r="C16" s="7" t="s">
        <v>21</v>
      </c>
      <c r="D16" s="176" t="s">
        <v>22</v>
      </c>
      <c r="E16" s="176" t="s">
        <v>22</v>
      </c>
      <c r="F16" s="176" t="s">
        <v>23</v>
      </c>
      <c r="G16" s="176" t="s">
        <v>24</v>
      </c>
      <c r="H16" s="178" t="s">
        <v>25</v>
      </c>
      <c r="I16" s="178" t="s">
        <v>26</v>
      </c>
      <c r="J16" s="46"/>
      <c r="K16" s="180" t="s">
        <v>27</v>
      </c>
      <c r="L16" s="181"/>
      <c r="M16" s="181"/>
      <c r="N16" s="182"/>
      <c r="O16" s="241" t="s">
        <v>73</v>
      </c>
      <c r="P16" s="155"/>
      <c r="Q16" s="180" t="s">
        <v>28</v>
      </c>
      <c r="R16" s="181"/>
      <c r="S16" s="181"/>
      <c r="T16" s="182"/>
      <c r="U16" s="160" t="s">
        <v>74</v>
      </c>
      <c r="V16" s="195">
        <v>0.25</v>
      </c>
      <c r="W16" s="173" t="s">
        <v>29</v>
      </c>
      <c r="X16" s="174"/>
      <c r="Y16" s="174"/>
      <c r="Z16" s="174"/>
      <c r="AA16" s="174"/>
      <c r="AB16" s="175"/>
      <c r="AC16" s="156"/>
      <c r="AD16" s="160" t="s">
        <v>30</v>
      </c>
      <c r="AE16" s="65">
        <v>0.1</v>
      </c>
      <c r="AF16" s="187" t="s">
        <v>31</v>
      </c>
      <c r="AG16" s="188"/>
      <c r="AH16" s="188"/>
      <c r="AI16" s="188"/>
      <c r="AJ16" s="188"/>
      <c r="AK16" s="188"/>
      <c r="AL16" s="189" t="s">
        <v>83</v>
      </c>
      <c r="AM16" s="185" t="s">
        <v>84</v>
      </c>
      <c r="AN16" s="241" t="s">
        <v>32</v>
      </c>
      <c r="AO16" s="160" t="s">
        <v>33</v>
      </c>
      <c r="AP16" s="4" t="s">
        <v>87</v>
      </c>
      <c r="AQ16" s="4" t="s">
        <v>34</v>
      </c>
    </row>
    <row r="17" spans="1:44" ht="27.75" customHeight="1">
      <c r="A17" s="24" t="s">
        <v>132</v>
      </c>
      <c r="B17" s="177"/>
      <c r="C17" s="7" t="s">
        <v>35</v>
      </c>
      <c r="D17" s="177"/>
      <c r="E17" s="177"/>
      <c r="F17" s="177"/>
      <c r="G17" s="177"/>
      <c r="H17" s="179"/>
      <c r="I17" s="179"/>
      <c r="J17" s="154" t="s">
        <v>108</v>
      </c>
      <c r="K17" s="154" t="s">
        <v>76</v>
      </c>
      <c r="L17" s="8" t="s">
        <v>2</v>
      </c>
      <c r="M17" s="52" t="s">
        <v>3</v>
      </c>
      <c r="N17" s="7" t="s">
        <v>4</v>
      </c>
      <c r="O17" s="242"/>
      <c r="P17" s="243" t="s">
        <v>109</v>
      </c>
      <c r="Q17" s="154" t="s">
        <v>76</v>
      </c>
      <c r="R17" s="52" t="s">
        <v>2</v>
      </c>
      <c r="S17" s="52" t="s">
        <v>3</v>
      </c>
      <c r="T17" s="71" t="s">
        <v>4</v>
      </c>
      <c r="U17" s="161"/>
      <c r="V17" s="196"/>
      <c r="W17" s="7" t="s">
        <v>36</v>
      </c>
      <c r="X17" s="8" t="s">
        <v>2</v>
      </c>
      <c r="Y17" s="8" t="s">
        <v>36</v>
      </c>
      <c r="Z17" s="52" t="s">
        <v>3</v>
      </c>
      <c r="AA17" s="10" t="s">
        <v>36</v>
      </c>
      <c r="AB17" s="45" t="s">
        <v>4</v>
      </c>
      <c r="AC17" s="74" t="s">
        <v>110</v>
      </c>
      <c r="AD17" s="161"/>
      <c r="AE17" s="66"/>
      <c r="AF17" s="9" t="s">
        <v>37</v>
      </c>
      <c r="AG17" s="9" t="s">
        <v>38</v>
      </c>
      <c r="AH17" s="23" t="s">
        <v>81</v>
      </c>
      <c r="AI17" s="9" t="s">
        <v>114</v>
      </c>
      <c r="AJ17" s="244" t="s">
        <v>85</v>
      </c>
      <c r="AK17" s="22" t="s">
        <v>82</v>
      </c>
      <c r="AL17" s="190"/>
      <c r="AM17" s="186"/>
      <c r="AN17" s="242"/>
      <c r="AO17" s="161"/>
      <c r="AP17" s="4" t="s">
        <v>88</v>
      </c>
      <c r="AQ17" s="4" t="s">
        <v>39</v>
      </c>
    </row>
    <row r="18" spans="1:44" s="51" customFormat="1" ht="13.5" customHeight="1">
      <c r="A18" s="245">
        <v>1</v>
      </c>
      <c r="B18" s="246">
        <v>28</v>
      </c>
      <c r="C18" s="77" t="s">
        <v>40</v>
      </c>
      <c r="D18" s="77"/>
      <c r="E18" s="77"/>
      <c r="F18" s="77"/>
      <c r="G18" s="77">
        <v>5.91</v>
      </c>
      <c r="H18" s="77" t="s">
        <v>41</v>
      </c>
      <c r="I18" s="80">
        <f t="shared" ref="I18:I35" si="1">SUM(G18*17697*1.25)</f>
        <v>130736.58750000001</v>
      </c>
      <c r="J18" s="247"/>
      <c r="K18" s="247"/>
      <c r="L18" s="77"/>
      <c r="M18" s="77"/>
      <c r="N18" s="77"/>
      <c r="O18" s="77"/>
      <c r="P18" s="80"/>
      <c r="Q18" s="80"/>
      <c r="R18" s="80">
        <f t="shared" ref="R18:R38" si="2">SUM((I18/18)*L18)</f>
        <v>0</v>
      </c>
      <c r="S18" s="80">
        <f t="shared" ref="S18:S40" si="3">SUM((I18/18)*M18)</f>
        <v>0</v>
      </c>
      <c r="T18" s="80">
        <f t="shared" ref="T18:T40" si="4">SUM((I18/18)*N18)</f>
        <v>0</v>
      </c>
      <c r="U18" s="80">
        <f t="shared" ref="U18:U40" si="5">(I18/18*O18*1.25)*30%</f>
        <v>0</v>
      </c>
      <c r="V18" s="80">
        <f>AN18*25%</f>
        <v>32684.25</v>
      </c>
      <c r="W18" s="248"/>
      <c r="X18" s="248"/>
      <c r="Y18" s="248"/>
      <c r="Z18" s="248"/>
      <c r="AA18" s="248"/>
      <c r="AB18" s="248"/>
      <c r="AC18" s="248"/>
      <c r="AD18" s="80">
        <f>P18+Q18+R18+S18+T18+U18+V18+X18+Z18+AB18+AC18</f>
        <v>32684.25</v>
      </c>
      <c r="AE18" s="80">
        <f>AVERAGE((R18+S18+T18+V18+AN18+Q18)*10%)</f>
        <v>16342.125</v>
      </c>
      <c r="AF18" s="80"/>
      <c r="AG18" s="80"/>
      <c r="AH18" s="80"/>
      <c r="AI18" s="42"/>
      <c r="AJ18" s="42"/>
      <c r="AK18" s="42"/>
      <c r="AL18" s="42"/>
      <c r="AM18" s="42"/>
      <c r="AN18" s="42">
        <v>130737</v>
      </c>
      <c r="AO18" s="42">
        <f t="shared" ref="AO18:AO65" si="6">SUM(AD18:AN18)</f>
        <v>179763.375</v>
      </c>
      <c r="AP18" s="42">
        <f t="shared" ref="AP18:AP40" si="7">AO18*12</f>
        <v>2157160.5</v>
      </c>
      <c r="AQ18" s="42">
        <f>AN18*1.25</f>
        <v>163421.25</v>
      </c>
      <c r="AR18" s="38"/>
    </row>
    <row r="19" spans="1:44" ht="13.5" customHeight="1">
      <c r="A19" s="245"/>
      <c r="B19" s="249"/>
      <c r="C19" s="7" t="s">
        <v>94</v>
      </c>
      <c r="D19" s="7" t="s">
        <v>48</v>
      </c>
      <c r="E19" s="7" t="s">
        <v>95</v>
      </c>
      <c r="F19" s="7" t="s">
        <v>43</v>
      </c>
      <c r="G19" s="7">
        <v>5.41</v>
      </c>
      <c r="H19" s="7" t="s">
        <v>49</v>
      </c>
      <c r="I19" s="105">
        <f t="shared" si="1"/>
        <v>119675.96250000001</v>
      </c>
      <c r="J19" s="250"/>
      <c r="K19" s="250"/>
      <c r="L19" s="105"/>
      <c r="M19" s="35">
        <v>6</v>
      </c>
      <c r="N19" s="7">
        <v>3</v>
      </c>
      <c r="O19" s="25">
        <v>9</v>
      </c>
      <c r="P19" s="29">
        <f>(I19/18)*J19</f>
        <v>0</v>
      </c>
      <c r="Q19" s="105"/>
      <c r="R19" s="35">
        <f t="shared" si="2"/>
        <v>0</v>
      </c>
      <c r="S19" s="35">
        <f t="shared" si="3"/>
        <v>39891.987500000003</v>
      </c>
      <c r="T19" s="62">
        <f t="shared" si="4"/>
        <v>19945.993750000001</v>
      </c>
      <c r="U19" s="35">
        <f t="shared" si="5"/>
        <v>22439.242968750001</v>
      </c>
      <c r="V19" s="35">
        <f>SUM((P19+Q19+R19+S19+T19)*25%)</f>
        <v>14959.495312500001</v>
      </c>
      <c r="W19" s="251"/>
      <c r="X19" s="251"/>
      <c r="Y19" s="12">
        <v>6</v>
      </c>
      <c r="Z19" s="29">
        <v>1476</v>
      </c>
      <c r="AA19" s="12">
        <v>2</v>
      </c>
      <c r="AB19" s="29">
        <v>492</v>
      </c>
      <c r="AC19" s="29"/>
      <c r="AD19" s="35">
        <f>P19+Q19+R19+S19+T19+U19+V19+X19+Z19+AB19+AC19</f>
        <v>99204.719531250012</v>
      </c>
      <c r="AE19" s="62">
        <f>(P19+Q19+R19+S19+T19+V19)*10%</f>
        <v>7479.7476562500005</v>
      </c>
      <c r="AF19" s="105"/>
      <c r="AG19" s="105"/>
      <c r="AH19" s="62"/>
      <c r="AI19" s="12"/>
      <c r="AJ19" s="12">
        <v>59838</v>
      </c>
      <c r="AK19" s="12"/>
      <c r="AL19" s="29"/>
      <c r="AM19" s="29">
        <f>(R19+S19+T19)*40%</f>
        <v>23935.192500000005</v>
      </c>
      <c r="AN19" s="12"/>
      <c r="AO19" s="29">
        <f t="shared" si="6"/>
        <v>190457.65968750001</v>
      </c>
      <c r="AP19" s="94">
        <f t="shared" si="7"/>
        <v>2285491.9162500002</v>
      </c>
      <c r="AQ19" s="29">
        <f>P19+Q19+R19+S19+T19+V19</f>
        <v>74797.4765625</v>
      </c>
      <c r="AR19" s="133"/>
    </row>
    <row r="20" spans="1:44" s="51" customFormat="1" ht="15" customHeight="1">
      <c r="A20" s="252">
        <v>2</v>
      </c>
      <c r="B20" s="253">
        <v>20</v>
      </c>
      <c r="C20" s="77" t="s">
        <v>45</v>
      </c>
      <c r="D20" s="77"/>
      <c r="E20" s="77"/>
      <c r="F20" s="77"/>
      <c r="G20" s="77">
        <v>5.47</v>
      </c>
      <c r="H20" s="77" t="s">
        <v>46</v>
      </c>
      <c r="I20" s="80">
        <f t="shared" si="1"/>
        <v>121003.23749999999</v>
      </c>
      <c r="J20" s="247"/>
      <c r="K20" s="247"/>
      <c r="L20" s="80"/>
      <c r="M20" s="80"/>
      <c r="N20" s="77"/>
      <c r="O20" s="84"/>
      <c r="P20" s="136"/>
      <c r="Q20" s="80"/>
      <c r="R20" s="80">
        <f t="shared" si="2"/>
        <v>0</v>
      </c>
      <c r="S20" s="80">
        <f t="shared" si="3"/>
        <v>0</v>
      </c>
      <c r="T20" s="80">
        <f t="shared" si="4"/>
        <v>0</v>
      </c>
      <c r="U20" s="80">
        <f t="shared" si="5"/>
        <v>0</v>
      </c>
      <c r="V20" s="80">
        <f>AN20*25%</f>
        <v>30250.75</v>
      </c>
      <c r="W20" s="248"/>
      <c r="X20" s="248"/>
      <c r="Y20" s="248"/>
      <c r="Z20" s="248"/>
      <c r="AA20" s="248"/>
      <c r="AB20" s="248"/>
      <c r="AC20" s="248"/>
      <c r="AD20" s="80">
        <f>P20+Q20+R20+S20+T20+U20+V20+X20+Z20+AB20+AC20</f>
        <v>30250.75</v>
      </c>
      <c r="AE20" s="80">
        <f>AVERAGE((R20+S20+T20+V20+AN20+Q20)*10%)</f>
        <v>15125.375</v>
      </c>
      <c r="AF20" s="80"/>
      <c r="AG20" s="80"/>
      <c r="AH20" s="80"/>
      <c r="AI20" s="42"/>
      <c r="AJ20" s="42"/>
      <c r="AK20" s="42"/>
      <c r="AL20" s="42"/>
      <c r="AM20" s="42"/>
      <c r="AN20" s="42">
        <v>121003</v>
      </c>
      <c r="AO20" s="42">
        <f t="shared" si="6"/>
        <v>166379.125</v>
      </c>
      <c r="AP20" s="42">
        <f t="shared" si="7"/>
        <v>1996549.5</v>
      </c>
      <c r="AQ20" s="42">
        <f>AN20*1.25</f>
        <v>151253.75</v>
      </c>
      <c r="AR20" s="38"/>
    </row>
    <row r="21" spans="1:44" s="38" customFormat="1" ht="14.25" customHeight="1">
      <c r="A21" s="252"/>
      <c r="B21" s="254"/>
      <c r="C21" s="31" t="s">
        <v>64</v>
      </c>
      <c r="D21" s="31">
        <v>1</v>
      </c>
      <c r="E21" s="31" t="s">
        <v>79</v>
      </c>
      <c r="F21" s="31" t="s">
        <v>43</v>
      </c>
      <c r="G21" s="31">
        <v>5.12</v>
      </c>
      <c r="H21" s="31" t="s">
        <v>44</v>
      </c>
      <c r="I21" s="105">
        <f t="shared" si="1"/>
        <v>113260.8</v>
      </c>
      <c r="J21" s="255"/>
      <c r="K21" s="255"/>
      <c r="L21" s="35"/>
      <c r="M21" s="35">
        <v>1</v>
      </c>
      <c r="N21" s="31">
        <v>8</v>
      </c>
      <c r="O21" s="34">
        <v>9</v>
      </c>
      <c r="P21" s="29">
        <f t="shared" ref="P21:P22" si="8">(I21/18)*J21</f>
        <v>0</v>
      </c>
      <c r="Q21" s="35"/>
      <c r="R21" s="35">
        <f t="shared" si="2"/>
        <v>0</v>
      </c>
      <c r="S21" s="35">
        <f t="shared" si="3"/>
        <v>6292.2666666666664</v>
      </c>
      <c r="T21" s="62">
        <f t="shared" si="4"/>
        <v>50338.133333333331</v>
      </c>
      <c r="U21" s="35">
        <f t="shared" si="5"/>
        <v>21236.399999999998</v>
      </c>
      <c r="V21" s="35">
        <f t="shared" ref="V21:V22" si="9">SUM((P21+Q21+R21+S21+T21)*25%)</f>
        <v>14157.599999999999</v>
      </c>
      <c r="W21" s="29"/>
      <c r="X21" s="29"/>
      <c r="Y21" s="29">
        <v>1</v>
      </c>
      <c r="Z21" s="29">
        <v>196</v>
      </c>
      <c r="AA21" s="29">
        <v>8</v>
      </c>
      <c r="AB21" s="29">
        <v>1568</v>
      </c>
      <c r="AC21" s="29"/>
      <c r="AD21" s="35">
        <f t="shared" ref="AD21:AD22" si="10">P21+Q21+R21+S21+T21+U21+V21+X21+Z21+AB21+AC21</f>
        <v>93788.4</v>
      </c>
      <c r="AE21" s="62">
        <f t="shared" ref="AE21:AE22" si="11">(P21+Q21+R21+S21+T21+V21)*10%</f>
        <v>7078.8</v>
      </c>
      <c r="AF21" s="35"/>
      <c r="AG21" s="35">
        <v>3539</v>
      </c>
      <c r="AH21" s="29">
        <v>1572</v>
      </c>
      <c r="AI21" s="29"/>
      <c r="AJ21" s="29"/>
      <c r="AK21" s="29"/>
      <c r="AL21" s="29">
        <f>(P21+Q21+R21+S21+T21+V21)*35%</f>
        <v>24775.8</v>
      </c>
      <c r="AM21" s="29"/>
      <c r="AN21" s="29"/>
      <c r="AO21" s="29">
        <f t="shared" si="6"/>
        <v>130754</v>
      </c>
      <c r="AP21" s="94">
        <f t="shared" si="7"/>
        <v>1569048</v>
      </c>
      <c r="AQ21" s="29">
        <f>P21+Q21+R21+S21+T21+V21</f>
        <v>70788</v>
      </c>
    </row>
    <row r="22" spans="1:44" s="38" customFormat="1" ht="13.5" customHeight="1">
      <c r="A22" s="252">
        <v>3</v>
      </c>
      <c r="B22" s="253">
        <v>8.1999999999999993</v>
      </c>
      <c r="C22" s="31" t="s">
        <v>116</v>
      </c>
      <c r="D22" s="31">
        <v>2</v>
      </c>
      <c r="E22" s="31" t="s">
        <v>103</v>
      </c>
      <c r="F22" s="31" t="s">
        <v>43</v>
      </c>
      <c r="G22" s="31">
        <v>4.74</v>
      </c>
      <c r="H22" s="31" t="s">
        <v>57</v>
      </c>
      <c r="I22" s="105">
        <f t="shared" si="1"/>
        <v>104854.72500000001</v>
      </c>
      <c r="J22" s="255"/>
      <c r="K22" s="255"/>
      <c r="L22" s="35">
        <v>2</v>
      </c>
      <c r="M22" s="35">
        <v>7</v>
      </c>
      <c r="N22" s="31"/>
      <c r="O22" s="34">
        <v>9</v>
      </c>
      <c r="P22" s="29">
        <f t="shared" si="8"/>
        <v>0</v>
      </c>
      <c r="Q22" s="35"/>
      <c r="R22" s="35">
        <f t="shared" si="2"/>
        <v>11650.525000000001</v>
      </c>
      <c r="S22" s="35">
        <f t="shared" si="3"/>
        <v>40776.837500000009</v>
      </c>
      <c r="T22" s="62">
        <f t="shared" si="4"/>
        <v>0</v>
      </c>
      <c r="U22" s="35">
        <f t="shared" si="5"/>
        <v>19660.260937499999</v>
      </c>
      <c r="V22" s="35">
        <f t="shared" si="9"/>
        <v>13106.840625000003</v>
      </c>
      <c r="W22" s="29">
        <v>2</v>
      </c>
      <c r="X22" s="29">
        <v>392</v>
      </c>
      <c r="Y22" s="29">
        <v>7</v>
      </c>
      <c r="Z22" s="29">
        <v>1372</v>
      </c>
      <c r="AA22" s="29"/>
      <c r="AB22" s="29"/>
      <c r="AC22" s="29"/>
      <c r="AD22" s="35">
        <f t="shared" si="10"/>
        <v>86958.464062500003</v>
      </c>
      <c r="AE22" s="62">
        <f t="shared" si="11"/>
        <v>6553.4203125000022</v>
      </c>
      <c r="AF22" s="35"/>
      <c r="AG22" s="35" t="s">
        <v>113</v>
      </c>
      <c r="AH22" s="29"/>
      <c r="AI22" s="29"/>
      <c r="AJ22" s="29"/>
      <c r="AK22" s="29">
        <f>(R22+S22+T22+V22)*30%</f>
        <v>19660.260937500003</v>
      </c>
      <c r="AL22" s="29"/>
      <c r="AM22" s="29"/>
      <c r="AN22" s="29"/>
      <c r="AO22" s="29">
        <f t="shared" si="6"/>
        <v>113172.14531250001</v>
      </c>
      <c r="AP22" s="94">
        <f t="shared" si="7"/>
        <v>1358065.7437500001</v>
      </c>
      <c r="AQ22" s="29">
        <f>P22+Q22+R22+S22+T22+V22</f>
        <v>65534.203125000015</v>
      </c>
    </row>
    <row r="23" spans="1:44" s="51" customFormat="1" ht="13.5" customHeight="1">
      <c r="A23" s="252"/>
      <c r="B23" s="254"/>
      <c r="C23" s="77" t="s">
        <v>50</v>
      </c>
      <c r="D23" s="77"/>
      <c r="E23" s="77"/>
      <c r="F23" s="77"/>
      <c r="G23" s="77">
        <v>4.9000000000000004</v>
      </c>
      <c r="H23" s="77" t="s">
        <v>46</v>
      </c>
      <c r="I23" s="80">
        <f t="shared" si="1"/>
        <v>108394.125</v>
      </c>
      <c r="J23" s="247"/>
      <c r="K23" s="247"/>
      <c r="L23" s="80"/>
      <c r="M23" s="80"/>
      <c r="N23" s="77"/>
      <c r="O23" s="84"/>
      <c r="P23" s="136"/>
      <c r="Q23" s="80"/>
      <c r="R23" s="80">
        <f t="shared" si="2"/>
        <v>0</v>
      </c>
      <c r="S23" s="80">
        <f t="shared" si="3"/>
        <v>0</v>
      </c>
      <c r="T23" s="80">
        <f t="shared" si="4"/>
        <v>0</v>
      </c>
      <c r="U23" s="80">
        <f t="shared" si="5"/>
        <v>0</v>
      </c>
      <c r="V23" s="80">
        <f t="shared" ref="V23:V25" si="12">AN23*25%</f>
        <v>27098.5</v>
      </c>
      <c r="W23" s="42"/>
      <c r="X23" s="42"/>
      <c r="Y23" s="42"/>
      <c r="Z23" s="42"/>
      <c r="AA23" s="42"/>
      <c r="AB23" s="42"/>
      <c r="AC23" s="42"/>
      <c r="AD23" s="80">
        <f t="shared" ref="AD23:AD25" si="13">P23+Q23+R23+S23+T23+U23+V23+X23+Z23+AB23+AC23</f>
        <v>27098.5</v>
      </c>
      <c r="AE23" s="80">
        <f t="shared" ref="AE23:AE25" si="14">AVERAGE((R23+S23+T23+V23+AN23+Q23)*10%)</f>
        <v>13549.25</v>
      </c>
      <c r="AF23" s="80"/>
      <c r="AG23" s="80"/>
      <c r="AH23" s="42"/>
      <c r="AI23" s="42"/>
      <c r="AJ23" s="42"/>
      <c r="AK23" s="42"/>
      <c r="AL23" s="42"/>
      <c r="AM23" s="42"/>
      <c r="AN23" s="42">
        <v>108394</v>
      </c>
      <c r="AO23" s="42">
        <f t="shared" si="6"/>
        <v>149041.75</v>
      </c>
      <c r="AP23" s="42">
        <f t="shared" si="7"/>
        <v>1788501</v>
      </c>
      <c r="AQ23" s="42">
        <f t="shared" ref="AQ23:AQ25" si="15">AN23*1.25</f>
        <v>135492.5</v>
      </c>
      <c r="AR23" s="38"/>
    </row>
    <row r="24" spans="1:44" s="51" customFormat="1" ht="13.5" customHeight="1">
      <c r="A24" s="31">
        <v>4</v>
      </c>
      <c r="B24" s="256">
        <v>5.8</v>
      </c>
      <c r="C24" s="77" t="s">
        <v>51</v>
      </c>
      <c r="D24" s="77">
        <v>2</v>
      </c>
      <c r="E24" s="77" t="s">
        <v>103</v>
      </c>
      <c r="F24" s="77" t="s">
        <v>43</v>
      </c>
      <c r="G24" s="77">
        <v>4.66</v>
      </c>
      <c r="H24" s="77" t="s">
        <v>57</v>
      </c>
      <c r="I24" s="80">
        <f t="shared" si="1"/>
        <v>103085.02500000001</v>
      </c>
      <c r="J24" s="247"/>
      <c r="K24" s="247"/>
      <c r="L24" s="80"/>
      <c r="M24" s="80"/>
      <c r="N24" s="77"/>
      <c r="O24" s="84"/>
      <c r="P24" s="136"/>
      <c r="Q24" s="80"/>
      <c r="R24" s="80">
        <f t="shared" si="2"/>
        <v>0</v>
      </c>
      <c r="S24" s="80">
        <f t="shared" si="3"/>
        <v>0</v>
      </c>
      <c r="T24" s="80">
        <f t="shared" si="4"/>
        <v>0</v>
      </c>
      <c r="U24" s="80">
        <f t="shared" si="5"/>
        <v>0</v>
      </c>
      <c r="V24" s="80">
        <f t="shared" si="12"/>
        <v>25771.25</v>
      </c>
      <c r="W24" s="42"/>
      <c r="X24" s="42"/>
      <c r="Y24" s="42"/>
      <c r="Z24" s="42"/>
      <c r="AA24" s="42"/>
      <c r="AB24" s="42"/>
      <c r="AC24" s="42"/>
      <c r="AD24" s="80">
        <f t="shared" si="13"/>
        <v>25771.25</v>
      </c>
      <c r="AE24" s="80">
        <f t="shared" si="14"/>
        <v>12885.625</v>
      </c>
      <c r="AF24" s="80"/>
      <c r="AG24" s="80"/>
      <c r="AH24" s="42">
        <v>7079</v>
      </c>
      <c r="AI24" s="42"/>
      <c r="AJ24" s="42"/>
      <c r="AK24" s="42">
        <v>30926</v>
      </c>
      <c r="AL24" s="42"/>
      <c r="AM24" s="42"/>
      <c r="AN24" s="42">
        <v>103085</v>
      </c>
      <c r="AO24" s="42">
        <f t="shared" si="6"/>
        <v>179746.875</v>
      </c>
      <c r="AP24" s="42">
        <f t="shared" si="7"/>
        <v>2156962.5</v>
      </c>
      <c r="AQ24" s="42">
        <f t="shared" si="15"/>
        <v>128856.25</v>
      </c>
      <c r="AR24" s="38"/>
    </row>
    <row r="25" spans="1:44" s="51" customFormat="1" ht="13.5" customHeight="1">
      <c r="A25" s="257">
        <v>5</v>
      </c>
      <c r="B25" s="256">
        <v>28.8</v>
      </c>
      <c r="C25" s="77" t="s">
        <v>53</v>
      </c>
      <c r="D25" s="77"/>
      <c r="E25" s="77"/>
      <c r="F25" s="77"/>
      <c r="G25" s="77">
        <v>4.1900000000000004</v>
      </c>
      <c r="H25" s="77" t="s">
        <v>54</v>
      </c>
      <c r="I25" s="80">
        <f t="shared" si="1"/>
        <v>92688.037500000006</v>
      </c>
      <c r="J25" s="247"/>
      <c r="K25" s="247"/>
      <c r="L25" s="80"/>
      <c r="M25" s="80"/>
      <c r="N25" s="77"/>
      <c r="O25" s="84"/>
      <c r="P25" s="136"/>
      <c r="Q25" s="80"/>
      <c r="R25" s="80">
        <f t="shared" si="2"/>
        <v>0</v>
      </c>
      <c r="S25" s="80">
        <f t="shared" si="3"/>
        <v>0</v>
      </c>
      <c r="T25" s="80">
        <f t="shared" si="4"/>
        <v>0</v>
      </c>
      <c r="U25" s="80">
        <f t="shared" si="5"/>
        <v>0</v>
      </c>
      <c r="V25" s="80">
        <f t="shared" si="12"/>
        <v>23172</v>
      </c>
      <c r="W25" s="42"/>
      <c r="X25" s="42"/>
      <c r="Y25" s="42"/>
      <c r="Z25" s="42"/>
      <c r="AA25" s="42"/>
      <c r="AB25" s="42"/>
      <c r="AC25" s="42"/>
      <c r="AD25" s="80">
        <f t="shared" si="13"/>
        <v>23172</v>
      </c>
      <c r="AE25" s="80">
        <f t="shared" si="14"/>
        <v>11586</v>
      </c>
      <c r="AF25" s="80"/>
      <c r="AG25" s="80"/>
      <c r="AH25" s="42"/>
      <c r="AI25" s="42"/>
      <c r="AJ25" s="42"/>
      <c r="AK25" s="42"/>
      <c r="AL25" s="42"/>
      <c r="AM25" s="42"/>
      <c r="AN25" s="42">
        <v>92688</v>
      </c>
      <c r="AO25" s="42">
        <f t="shared" si="6"/>
        <v>127446</v>
      </c>
      <c r="AP25" s="42">
        <f t="shared" si="7"/>
        <v>1529352</v>
      </c>
      <c r="AQ25" s="42">
        <f t="shared" si="15"/>
        <v>115860</v>
      </c>
      <c r="AR25" s="38"/>
    </row>
    <row r="26" spans="1:44" s="38" customFormat="1" ht="13.5" customHeight="1">
      <c r="A26" s="258"/>
      <c r="B26" s="259"/>
      <c r="C26" s="31" t="s">
        <v>56</v>
      </c>
      <c r="D26" s="31">
        <v>2</v>
      </c>
      <c r="E26" s="31" t="s">
        <v>103</v>
      </c>
      <c r="F26" s="31" t="s">
        <v>43</v>
      </c>
      <c r="G26" s="31">
        <v>5.16</v>
      </c>
      <c r="H26" s="31" t="s">
        <v>57</v>
      </c>
      <c r="I26" s="105">
        <f t="shared" si="1"/>
        <v>114145.65000000001</v>
      </c>
      <c r="J26" s="255"/>
      <c r="K26" s="255"/>
      <c r="L26" s="35"/>
      <c r="M26" s="35">
        <v>6</v>
      </c>
      <c r="N26" s="31">
        <v>3</v>
      </c>
      <c r="O26" s="34">
        <v>9</v>
      </c>
      <c r="P26" s="29">
        <f>(I26/18)*J26</f>
        <v>0</v>
      </c>
      <c r="Q26" s="35"/>
      <c r="R26" s="35">
        <f t="shared" si="2"/>
        <v>0</v>
      </c>
      <c r="S26" s="35">
        <f t="shared" si="3"/>
        <v>38048.550000000003</v>
      </c>
      <c r="T26" s="62">
        <f t="shared" si="4"/>
        <v>19024.275000000001</v>
      </c>
      <c r="U26" s="35">
        <f t="shared" si="5"/>
        <v>21402.309375000001</v>
      </c>
      <c r="V26" s="35">
        <f>SUM((P26+Q26+R26+S26+T26)*25%)</f>
        <v>14268.206250000001</v>
      </c>
      <c r="W26" s="29">
        <v>6</v>
      </c>
      <c r="X26" s="29">
        <v>1476</v>
      </c>
      <c r="Y26" s="29">
        <v>3</v>
      </c>
      <c r="Z26" s="29">
        <v>738</v>
      </c>
      <c r="AA26" s="29"/>
      <c r="AB26" s="29"/>
      <c r="AC26" s="29"/>
      <c r="AD26" s="35">
        <f>P26+Q26+R26+S26+T26+U26+V26+X26+Z26+AB26+AC26</f>
        <v>94957.340625000012</v>
      </c>
      <c r="AE26" s="62">
        <f>(P26+Q26+R26+S26+T26+V26)*10%</f>
        <v>7134.1031250000005</v>
      </c>
      <c r="AF26" s="35"/>
      <c r="AG26" s="35"/>
      <c r="AH26" s="29">
        <v>1179</v>
      </c>
      <c r="AI26" s="29"/>
      <c r="AJ26" s="29"/>
      <c r="AK26" s="29">
        <f>(R26+S26+T26+V26)*30%</f>
        <v>21402.309375000001</v>
      </c>
      <c r="AL26" s="29"/>
      <c r="AM26" s="29"/>
      <c r="AN26" s="29"/>
      <c r="AO26" s="29">
        <f t="shared" si="6"/>
        <v>124672.753125</v>
      </c>
      <c r="AP26" s="94">
        <f t="shared" si="7"/>
        <v>1496073.0375000001</v>
      </c>
      <c r="AQ26" s="29">
        <f>P26+Q26+R26+S26+T26+V26</f>
        <v>71341.03125</v>
      </c>
    </row>
    <row r="27" spans="1:44" s="51" customFormat="1" ht="13.5" customHeight="1">
      <c r="A27" s="257">
        <v>6</v>
      </c>
      <c r="B27" s="260">
        <v>38.6</v>
      </c>
      <c r="C27" s="77" t="s">
        <v>55</v>
      </c>
      <c r="D27" s="77">
        <v>1</v>
      </c>
      <c r="E27" s="77"/>
      <c r="F27" s="77" t="s">
        <v>43</v>
      </c>
      <c r="G27" s="77">
        <v>4.51</v>
      </c>
      <c r="H27" s="77" t="s">
        <v>71</v>
      </c>
      <c r="I27" s="80">
        <f t="shared" si="1"/>
        <v>99766.837499999994</v>
      </c>
      <c r="J27" s="247"/>
      <c r="K27" s="247"/>
      <c r="L27" s="80"/>
      <c r="M27" s="80"/>
      <c r="N27" s="77"/>
      <c r="O27" s="84"/>
      <c r="P27" s="136"/>
      <c r="Q27" s="80"/>
      <c r="R27" s="80">
        <f t="shared" si="2"/>
        <v>0</v>
      </c>
      <c r="S27" s="80">
        <f t="shared" si="3"/>
        <v>0</v>
      </c>
      <c r="T27" s="80">
        <f t="shared" si="4"/>
        <v>0</v>
      </c>
      <c r="U27" s="80">
        <f t="shared" si="5"/>
        <v>0</v>
      </c>
      <c r="V27" s="80">
        <f>AN27*25%</f>
        <v>24941.75</v>
      </c>
      <c r="W27" s="42"/>
      <c r="X27" s="42"/>
      <c r="Y27" s="42"/>
      <c r="Z27" s="42"/>
      <c r="AA27" s="42"/>
      <c r="AB27" s="42"/>
      <c r="AC27" s="42"/>
      <c r="AD27" s="80">
        <f>P27+Q27+R27+S27+T27+U27+V27+X27+Z27+AB27+AC27</f>
        <v>24941.75</v>
      </c>
      <c r="AE27" s="80">
        <f>AVERAGE((R27+S27+T27+V27+AN27+Q27)*10%)</f>
        <v>12470.875</v>
      </c>
      <c r="AF27" s="80"/>
      <c r="AG27" s="80"/>
      <c r="AH27" s="42"/>
      <c r="AI27" s="42"/>
      <c r="AJ27" s="42"/>
      <c r="AK27" s="42"/>
      <c r="AL27" s="42"/>
      <c r="AM27" s="42"/>
      <c r="AN27" s="42">
        <v>99767</v>
      </c>
      <c r="AO27" s="42">
        <f t="shared" si="6"/>
        <v>137179.625</v>
      </c>
      <c r="AP27" s="42">
        <f t="shared" si="7"/>
        <v>1646155.5</v>
      </c>
      <c r="AQ27" s="42">
        <f>AN27*1.25</f>
        <v>124708.75</v>
      </c>
      <c r="AR27" s="38"/>
    </row>
    <row r="28" spans="1:44" s="38" customFormat="1" ht="13.5" customHeight="1">
      <c r="A28" s="258"/>
      <c r="B28" s="261"/>
      <c r="C28" s="31"/>
      <c r="D28" s="31">
        <v>2</v>
      </c>
      <c r="E28" s="31"/>
      <c r="F28" s="31" t="s">
        <v>43</v>
      </c>
      <c r="G28" s="31">
        <v>5.16</v>
      </c>
      <c r="H28" s="31" t="s">
        <v>57</v>
      </c>
      <c r="I28" s="105">
        <f t="shared" si="1"/>
        <v>114145.65000000001</v>
      </c>
      <c r="J28" s="255">
        <v>1</v>
      </c>
      <c r="K28" s="255">
        <v>1</v>
      </c>
      <c r="L28" s="35"/>
      <c r="M28" s="35">
        <v>3</v>
      </c>
      <c r="N28" s="31"/>
      <c r="O28" s="34">
        <v>3</v>
      </c>
      <c r="P28" s="36">
        <v>6341</v>
      </c>
      <c r="Q28" s="35">
        <f>(I28/18)*K28</f>
        <v>6341.4250000000002</v>
      </c>
      <c r="R28" s="35">
        <f t="shared" ref="R28" si="16">SUM((I28/18)*L28)</f>
        <v>0</v>
      </c>
      <c r="S28" s="35">
        <f t="shared" si="3"/>
        <v>19024.275000000001</v>
      </c>
      <c r="T28" s="62">
        <f t="shared" si="4"/>
        <v>0</v>
      </c>
      <c r="U28" s="35">
        <f t="shared" si="5"/>
        <v>7134.1031249999996</v>
      </c>
      <c r="V28" s="35">
        <f t="shared" ref="V28:V34" si="17">SUM((P28+Q28+R28+S28+T28)*25%)</f>
        <v>7926.6750000000002</v>
      </c>
      <c r="W28" s="29"/>
      <c r="X28" s="29"/>
      <c r="Y28" s="29">
        <v>3</v>
      </c>
      <c r="Z28" s="29">
        <v>738</v>
      </c>
      <c r="AA28" s="29"/>
      <c r="AB28" s="29"/>
      <c r="AC28" s="29"/>
      <c r="AD28" s="35">
        <f t="shared" ref="AD28:AD34" si="18">P28+Q28+R28+S28+T28+U28+V28+X28+Z28+AB28+AC28</f>
        <v>47505.478125000001</v>
      </c>
      <c r="AE28" s="62">
        <f t="shared" ref="AE28:AE34" si="19">(P28+Q28+R28+S28+T28+V28)*10%</f>
        <v>3963.3375000000001</v>
      </c>
      <c r="AF28" s="31"/>
      <c r="AG28" s="31"/>
      <c r="AH28" s="29">
        <v>7079</v>
      </c>
      <c r="AI28" s="36"/>
      <c r="AJ28" s="36"/>
      <c r="AK28" s="29"/>
      <c r="AL28" s="36"/>
      <c r="AM28" s="36"/>
      <c r="AN28" s="36"/>
      <c r="AO28" s="29">
        <f t="shared" si="6"/>
        <v>58547.815625000003</v>
      </c>
      <c r="AP28" s="94">
        <f t="shared" si="7"/>
        <v>702573.78750000009</v>
      </c>
      <c r="AQ28" s="29">
        <f t="shared" ref="AQ28:AQ34" si="20">P28+Q28+R28+S28+T28+V28</f>
        <v>39633.375</v>
      </c>
    </row>
    <row r="29" spans="1:44" s="38" customFormat="1" ht="13.5" customHeight="1">
      <c r="A29" s="31">
        <v>7</v>
      </c>
      <c r="B29" s="256">
        <v>35.1</v>
      </c>
      <c r="C29" s="31" t="s">
        <v>58</v>
      </c>
      <c r="D29" s="31" t="s">
        <v>48</v>
      </c>
      <c r="E29" s="31" t="s">
        <v>95</v>
      </c>
      <c r="F29" s="31" t="s">
        <v>43</v>
      </c>
      <c r="G29" s="31">
        <v>5.41</v>
      </c>
      <c r="H29" s="31" t="s">
        <v>49</v>
      </c>
      <c r="I29" s="105">
        <f t="shared" si="1"/>
        <v>119675.96250000001</v>
      </c>
      <c r="J29" s="255"/>
      <c r="K29" s="255"/>
      <c r="L29" s="35">
        <v>8</v>
      </c>
      <c r="M29" s="35">
        <v>10</v>
      </c>
      <c r="N29" s="31">
        <v>2</v>
      </c>
      <c r="O29" s="34">
        <v>20</v>
      </c>
      <c r="P29" s="29"/>
      <c r="Q29" s="35">
        <f t="shared" ref="Q29:Q37" si="21">(I29/18)*K29</f>
        <v>0</v>
      </c>
      <c r="R29" s="35">
        <f t="shared" si="2"/>
        <v>53189.316666666673</v>
      </c>
      <c r="S29" s="35">
        <f t="shared" si="3"/>
        <v>66486.645833333343</v>
      </c>
      <c r="T29" s="62">
        <f t="shared" si="4"/>
        <v>13297.329166666668</v>
      </c>
      <c r="U29" s="35">
        <f t="shared" si="5"/>
        <v>49864.984375000007</v>
      </c>
      <c r="V29" s="35">
        <f t="shared" si="17"/>
        <v>33243.322916666672</v>
      </c>
      <c r="W29" s="29">
        <v>8</v>
      </c>
      <c r="X29" s="29">
        <v>1968</v>
      </c>
      <c r="Y29" s="29">
        <v>10</v>
      </c>
      <c r="Z29" s="29">
        <v>2460</v>
      </c>
      <c r="AA29" s="29">
        <v>2</v>
      </c>
      <c r="AB29" s="29">
        <v>492</v>
      </c>
      <c r="AC29" s="29"/>
      <c r="AD29" s="35">
        <f t="shared" si="18"/>
        <v>221001.59895833337</v>
      </c>
      <c r="AE29" s="62">
        <f t="shared" si="19"/>
        <v>16621.661458333339</v>
      </c>
      <c r="AF29" s="35">
        <v>5309</v>
      </c>
      <c r="AG29" s="137"/>
      <c r="AH29" s="29">
        <v>2751</v>
      </c>
      <c r="AI29" s="29"/>
      <c r="AJ29" s="29"/>
      <c r="AK29" s="29"/>
      <c r="AL29" s="29"/>
      <c r="AM29" s="29">
        <f>(P29+Q29+R29+S29+T29+V29)*40%</f>
        <v>66486.645833333358</v>
      </c>
      <c r="AN29" s="29"/>
      <c r="AO29" s="29">
        <f t="shared" si="6"/>
        <v>312169.90625000006</v>
      </c>
      <c r="AP29" s="94">
        <f t="shared" si="7"/>
        <v>3746038.8750000009</v>
      </c>
      <c r="AQ29" s="29">
        <f t="shared" si="20"/>
        <v>166216.61458333337</v>
      </c>
    </row>
    <row r="30" spans="1:44" s="38" customFormat="1" ht="13.5" customHeight="1">
      <c r="A30" s="262">
        <v>8</v>
      </c>
      <c r="B30" s="263">
        <v>39.9</v>
      </c>
      <c r="C30" s="31" t="s">
        <v>56</v>
      </c>
      <c r="D30" s="41" t="s">
        <v>48</v>
      </c>
      <c r="E30" s="120"/>
      <c r="F30" s="31" t="s">
        <v>43</v>
      </c>
      <c r="G30" s="31">
        <v>5.41</v>
      </c>
      <c r="H30" s="31" t="s">
        <v>49</v>
      </c>
      <c r="I30" s="35">
        <f t="shared" si="1"/>
        <v>119675.96250000001</v>
      </c>
      <c r="J30" s="255"/>
      <c r="K30" s="255"/>
      <c r="L30" s="35"/>
      <c r="M30" s="35">
        <v>20</v>
      </c>
      <c r="N30" s="31">
        <v>4</v>
      </c>
      <c r="O30" s="34">
        <v>24</v>
      </c>
      <c r="P30" s="29">
        <f t="shared" ref="P30:P37" si="22">(I30/18)*J30</f>
        <v>0</v>
      </c>
      <c r="Q30" s="35">
        <f t="shared" si="21"/>
        <v>0</v>
      </c>
      <c r="R30" s="35">
        <f t="shared" si="2"/>
        <v>0</v>
      </c>
      <c r="S30" s="35">
        <f t="shared" si="3"/>
        <v>132973.29166666669</v>
      </c>
      <c r="T30" s="62">
        <f t="shared" si="4"/>
        <v>26594.658333333336</v>
      </c>
      <c r="U30" s="35">
        <f t="shared" si="5"/>
        <v>59837.981249999997</v>
      </c>
      <c r="V30" s="35">
        <f t="shared" si="17"/>
        <v>39891.987500000003</v>
      </c>
      <c r="W30" s="29"/>
      <c r="X30" s="29"/>
      <c r="Y30" s="29">
        <v>20</v>
      </c>
      <c r="Z30" s="29">
        <v>4920</v>
      </c>
      <c r="AA30" s="29">
        <v>3</v>
      </c>
      <c r="AB30" s="29">
        <v>738</v>
      </c>
      <c r="AC30" s="29"/>
      <c r="AD30" s="35">
        <f t="shared" si="18"/>
        <v>264955.91875000001</v>
      </c>
      <c r="AE30" s="62">
        <f t="shared" si="19"/>
        <v>19945.993750000001</v>
      </c>
      <c r="AF30" s="35"/>
      <c r="AG30" s="137"/>
      <c r="AH30" s="29">
        <v>1965</v>
      </c>
      <c r="AI30" s="29"/>
      <c r="AJ30" s="29"/>
      <c r="AK30" s="29"/>
      <c r="AL30" s="29"/>
      <c r="AM30" s="29"/>
      <c r="AN30" s="29"/>
      <c r="AO30" s="29">
        <f t="shared" si="6"/>
        <v>286866.91250000003</v>
      </c>
      <c r="AP30" s="94">
        <f t="shared" si="7"/>
        <v>3442402.95</v>
      </c>
      <c r="AQ30" s="29">
        <f t="shared" si="20"/>
        <v>199459.9375</v>
      </c>
    </row>
    <row r="31" spans="1:44" s="38" customFormat="1" ht="13.5" customHeight="1">
      <c r="A31" s="31">
        <v>9</v>
      </c>
      <c r="B31" s="256">
        <v>39.1</v>
      </c>
      <c r="C31" s="31" t="s">
        <v>62</v>
      </c>
      <c r="D31" s="31" t="s">
        <v>48</v>
      </c>
      <c r="E31" s="31" t="s">
        <v>95</v>
      </c>
      <c r="F31" s="31" t="s">
        <v>43</v>
      </c>
      <c r="G31" s="31">
        <v>5.41</v>
      </c>
      <c r="H31" s="31" t="s">
        <v>49</v>
      </c>
      <c r="I31" s="35">
        <f t="shared" si="1"/>
        <v>119675.96250000001</v>
      </c>
      <c r="J31" s="255"/>
      <c r="K31" s="255"/>
      <c r="L31" s="35"/>
      <c r="M31" s="35">
        <v>13</v>
      </c>
      <c r="N31" s="31">
        <v>6</v>
      </c>
      <c r="O31" s="34">
        <v>19</v>
      </c>
      <c r="P31" s="29">
        <f t="shared" si="22"/>
        <v>0</v>
      </c>
      <c r="Q31" s="35">
        <f t="shared" si="21"/>
        <v>0</v>
      </c>
      <c r="R31" s="35">
        <f t="shared" si="2"/>
        <v>0</v>
      </c>
      <c r="S31" s="35">
        <f t="shared" si="3"/>
        <v>86432.639583333337</v>
      </c>
      <c r="T31" s="62">
        <f t="shared" si="4"/>
        <v>39891.987500000003</v>
      </c>
      <c r="U31" s="35">
        <f t="shared" si="5"/>
        <v>47371.735156250004</v>
      </c>
      <c r="V31" s="35">
        <f t="shared" si="17"/>
        <v>31581.156770833335</v>
      </c>
      <c r="W31" s="29"/>
      <c r="X31" s="29"/>
      <c r="Y31" s="29">
        <v>13</v>
      </c>
      <c r="Z31" s="29">
        <v>2548</v>
      </c>
      <c r="AA31" s="29">
        <v>6</v>
      </c>
      <c r="AB31" s="29">
        <v>1176</v>
      </c>
      <c r="AC31" s="29"/>
      <c r="AD31" s="35">
        <f t="shared" si="18"/>
        <v>209001.51901041667</v>
      </c>
      <c r="AE31" s="62">
        <f t="shared" si="19"/>
        <v>15790.578385416669</v>
      </c>
      <c r="AF31" s="35">
        <v>5309</v>
      </c>
      <c r="AG31" s="137"/>
      <c r="AH31" s="29">
        <v>2358</v>
      </c>
      <c r="AI31" s="29">
        <v>17697</v>
      </c>
      <c r="AJ31" s="29"/>
      <c r="AK31" s="29"/>
      <c r="AL31" s="29"/>
      <c r="AM31" s="29">
        <f>(P31+Q31+R31+S31+T31+V31)*40%</f>
        <v>63162.313541666677</v>
      </c>
      <c r="AN31" s="29"/>
      <c r="AO31" s="29">
        <f t="shared" si="6"/>
        <v>313318.41093750001</v>
      </c>
      <c r="AP31" s="94">
        <f t="shared" si="7"/>
        <v>3759820.9312500004</v>
      </c>
      <c r="AQ31" s="29">
        <f t="shared" si="20"/>
        <v>157905.78385416669</v>
      </c>
    </row>
    <row r="32" spans="1:44" s="38" customFormat="1" ht="13.5" customHeight="1">
      <c r="A32" s="31">
        <v>10</v>
      </c>
      <c r="B32" s="256">
        <v>33.1</v>
      </c>
      <c r="C32" s="31" t="s">
        <v>47</v>
      </c>
      <c r="D32" s="31" t="s">
        <v>48</v>
      </c>
      <c r="E32" s="31" t="s">
        <v>95</v>
      </c>
      <c r="F32" s="31" t="s">
        <v>43</v>
      </c>
      <c r="G32" s="31">
        <v>5.41</v>
      </c>
      <c r="H32" s="31" t="s">
        <v>49</v>
      </c>
      <c r="I32" s="35">
        <f t="shared" si="1"/>
        <v>119675.96250000001</v>
      </c>
      <c r="J32" s="255"/>
      <c r="K32" s="255"/>
      <c r="L32" s="35"/>
      <c r="M32" s="35">
        <v>15</v>
      </c>
      <c r="N32" s="31">
        <v>7</v>
      </c>
      <c r="O32" s="34">
        <v>22</v>
      </c>
      <c r="P32" s="29">
        <f t="shared" si="22"/>
        <v>0</v>
      </c>
      <c r="Q32" s="35">
        <f t="shared" si="21"/>
        <v>0</v>
      </c>
      <c r="R32" s="35">
        <f t="shared" si="2"/>
        <v>0</v>
      </c>
      <c r="S32" s="35">
        <f t="shared" si="3"/>
        <v>99729.968750000015</v>
      </c>
      <c r="T32" s="62">
        <f t="shared" si="4"/>
        <v>46540.652083333342</v>
      </c>
      <c r="U32" s="35">
        <f t="shared" si="5"/>
        <v>54851.482812500006</v>
      </c>
      <c r="V32" s="35">
        <f t="shared" si="17"/>
        <v>36567.655208333337</v>
      </c>
      <c r="W32" s="29"/>
      <c r="X32" s="29"/>
      <c r="Y32" s="29">
        <v>15</v>
      </c>
      <c r="Z32" s="29">
        <v>2940</v>
      </c>
      <c r="AA32" s="29">
        <v>7</v>
      </c>
      <c r="AB32" s="29">
        <v>1372</v>
      </c>
      <c r="AC32" s="29"/>
      <c r="AD32" s="35">
        <f t="shared" si="18"/>
        <v>242001.75885416669</v>
      </c>
      <c r="AE32" s="62">
        <f t="shared" si="19"/>
        <v>18283.827604166669</v>
      </c>
      <c r="AF32" s="35">
        <v>5309</v>
      </c>
      <c r="AG32" s="137"/>
      <c r="AH32" s="29">
        <v>1965</v>
      </c>
      <c r="AI32" s="29">
        <v>17697</v>
      </c>
      <c r="AJ32" s="29"/>
      <c r="AK32" s="29"/>
      <c r="AL32" s="29"/>
      <c r="AM32" s="29">
        <f>(P32+Q32+R32+S32+T32+V32)*40%</f>
        <v>73135.310416666674</v>
      </c>
      <c r="AN32" s="29"/>
      <c r="AO32" s="29">
        <f t="shared" si="6"/>
        <v>358391.89687500003</v>
      </c>
      <c r="AP32" s="94">
        <f t="shared" si="7"/>
        <v>4300702.7625000002</v>
      </c>
      <c r="AQ32" s="29">
        <f t="shared" si="20"/>
        <v>182838.27604166669</v>
      </c>
    </row>
    <row r="33" spans="1:46" s="38" customFormat="1" ht="13.5" customHeight="1">
      <c r="A33" s="31">
        <v>11</v>
      </c>
      <c r="B33" s="256">
        <v>2</v>
      </c>
      <c r="C33" s="31" t="s">
        <v>47</v>
      </c>
      <c r="D33" s="31"/>
      <c r="E33" s="31"/>
      <c r="F33" s="31" t="s">
        <v>43</v>
      </c>
      <c r="G33" s="31">
        <v>4.1900000000000004</v>
      </c>
      <c r="H33" s="31" t="s">
        <v>59</v>
      </c>
      <c r="I33" s="35">
        <f t="shared" si="1"/>
        <v>92688.037500000006</v>
      </c>
      <c r="J33" s="255"/>
      <c r="K33" s="255"/>
      <c r="L33" s="35"/>
      <c r="M33" s="35">
        <v>16</v>
      </c>
      <c r="N33" s="31">
        <v>7</v>
      </c>
      <c r="O33" s="34">
        <v>23</v>
      </c>
      <c r="P33" s="29">
        <f t="shared" si="22"/>
        <v>0</v>
      </c>
      <c r="Q33" s="35">
        <f t="shared" si="21"/>
        <v>0</v>
      </c>
      <c r="R33" s="35">
        <f t="shared" si="2"/>
        <v>0</v>
      </c>
      <c r="S33" s="35">
        <f t="shared" si="3"/>
        <v>82389.366666666669</v>
      </c>
      <c r="T33" s="62">
        <f t="shared" si="4"/>
        <v>36045.347916666666</v>
      </c>
      <c r="U33" s="35">
        <f t="shared" si="5"/>
        <v>44413.017968749999</v>
      </c>
      <c r="V33" s="35">
        <f t="shared" si="17"/>
        <v>29608.678645833334</v>
      </c>
      <c r="W33" s="29"/>
      <c r="X33" s="29"/>
      <c r="Y33" s="29">
        <v>16</v>
      </c>
      <c r="Z33" s="29">
        <v>3136</v>
      </c>
      <c r="AA33" s="29">
        <v>6</v>
      </c>
      <c r="AB33" s="29">
        <v>1176</v>
      </c>
      <c r="AC33" s="29"/>
      <c r="AD33" s="35">
        <f t="shared" si="18"/>
        <v>196768.41119791666</v>
      </c>
      <c r="AE33" s="62">
        <f t="shared" si="19"/>
        <v>14804.339322916667</v>
      </c>
      <c r="AF33" s="35">
        <v>5309</v>
      </c>
      <c r="AG33" s="137"/>
      <c r="AH33" s="29">
        <v>8646</v>
      </c>
      <c r="AI33" s="29"/>
      <c r="AJ33" s="29"/>
      <c r="AK33" s="29"/>
      <c r="AL33" s="29"/>
      <c r="AM33" s="29"/>
      <c r="AN33" s="29"/>
      <c r="AO33" s="29">
        <f t="shared" si="6"/>
        <v>225527.75052083333</v>
      </c>
      <c r="AP33" s="94">
        <f t="shared" si="7"/>
        <v>2706333.0062500001</v>
      </c>
      <c r="AQ33" s="29">
        <f t="shared" si="20"/>
        <v>148043.39322916666</v>
      </c>
    </row>
    <row r="34" spans="1:46" s="38" customFormat="1" ht="13.5" customHeight="1">
      <c r="A34" s="31">
        <v>12</v>
      </c>
      <c r="B34" s="256">
        <v>0</v>
      </c>
      <c r="C34" s="31" t="s">
        <v>66</v>
      </c>
      <c r="D34" s="31"/>
      <c r="E34" s="31"/>
      <c r="F34" s="31" t="s">
        <v>43</v>
      </c>
      <c r="G34" s="31">
        <v>4.0999999999999996</v>
      </c>
      <c r="H34" s="31" t="s">
        <v>59</v>
      </c>
      <c r="I34" s="35">
        <f t="shared" si="1"/>
        <v>90697.125</v>
      </c>
      <c r="J34" s="255"/>
      <c r="K34" s="255"/>
      <c r="L34" s="35"/>
      <c r="M34" s="35">
        <v>6</v>
      </c>
      <c r="N34" s="31">
        <v>6</v>
      </c>
      <c r="O34" s="34">
        <v>12</v>
      </c>
      <c r="P34" s="29">
        <f t="shared" si="22"/>
        <v>0</v>
      </c>
      <c r="Q34" s="35">
        <f t="shared" si="21"/>
        <v>0</v>
      </c>
      <c r="R34" s="35">
        <f t="shared" si="2"/>
        <v>0</v>
      </c>
      <c r="S34" s="35">
        <f t="shared" si="3"/>
        <v>30232.375</v>
      </c>
      <c r="T34" s="62">
        <f t="shared" si="4"/>
        <v>30232.375</v>
      </c>
      <c r="U34" s="35">
        <f t="shared" si="5"/>
        <v>22674.28125</v>
      </c>
      <c r="V34" s="35">
        <f t="shared" si="17"/>
        <v>15116.1875</v>
      </c>
      <c r="W34" s="29"/>
      <c r="X34" s="29"/>
      <c r="Y34" s="29">
        <v>6</v>
      </c>
      <c r="Z34" s="29">
        <v>1176</v>
      </c>
      <c r="AA34" s="29">
        <v>4</v>
      </c>
      <c r="AB34" s="29">
        <v>784</v>
      </c>
      <c r="AC34" s="29"/>
      <c r="AD34" s="35">
        <f t="shared" si="18"/>
        <v>100215.21875</v>
      </c>
      <c r="AE34" s="62">
        <f t="shared" si="19"/>
        <v>7558.09375</v>
      </c>
      <c r="AF34" s="35"/>
      <c r="AG34" s="35">
        <v>3539</v>
      </c>
      <c r="AH34" s="29">
        <v>786</v>
      </c>
      <c r="AI34" s="29"/>
      <c r="AJ34" s="29"/>
      <c r="AK34" s="29"/>
      <c r="AL34" s="29"/>
      <c r="AM34" s="29"/>
      <c r="AN34" s="29"/>
      <c r="AO34" s="29">
        <f t="shared" si="6"/>
        <v>112098.3125</v>
      </c>
      <c r="AP34" s="94">
        <f t="shared" si="7"/>
        <v>1345179.75</v>
      </c>
      <c r="AQ34" s="29">
        <f t="shared" si="20"/>
        <v>75580.9375</v>
      </c>
    </row>
    <row r="35" spans="1:46" s="38" customFormat="1" ht="13.5" customHeight="1">
      <c r="A35" s="257">
        <v>13</v>
      </c>
      <c r="B35" s="260">
        <v>1</v>
      </c>
      <c r="C35" s="77" t="s">
        <v>118</v>
      </c>
      <c r="D35" s="77"/>
      <c r="E35" s="77"/>
      <c r="F35" s="77" t="s">
        <v>120</v>
      </c>
      <c r="G35" s="77">
        <v>4.1399999999999997</v>
      </c>
      <c r="H35" s="77" t="s">
        <v>59</v>
      </c>
      <c r="I35" s="80">
        <f t="shared" si="1"/>
        <v>91581.974999999977</v>
      </c>
      <c r="J35" s="247"/>
      <c r="K35" s="247"/>
      <c r="L35" s="80"/>
      <c r="M35" s="80"/>
      <c r="N35" s="77"/>
      <c r="O35" s="84"/>
      <c r="P35" s="42">
        <f t="shared" si="22"/>
        <v>0</v>
      </c>
      <c r="Q35" s="80">
        <f t="shared" si="21"/>
        <v>0</v>
      </c>
      <c r="R35" s="80">
        <f t="shared" si="2"/>
        <v>0</v>
      </c>
      <c r="S35" s="80"/>
      <c r="T35" s="80"/>
      <c r="U35" s="80"/>
      <c r="V35" s="80">
        <f>AN35*25%</f>
        <v>11447.75</v>
      </c>
      <c r="W35" s="42"/>
      <c r="X35" s="42"/>
      <c r="Y35" s="42"/>
      <c r="Z35" s="42"/>
      <c r="AA35" s="42"/>
      <c r="AB35" s="42"/>
      <c r="AC35" s="42"/>
      <c r="AD35" s="80">
        <f>P35+Q35+R35+S35+T35+U35+V35+X35+Z35+AB35+AC35</f>
        <v>11447.75</v>
      </c>
      <c r="AE35" s="80">
        <f>AVERAGE((R35+S35+T35+V35+AN35+Q35)*10%)</f>
        <v>5723.875</v>
      </c>
      <c r="AF35" s="80"/>
      <c r="AG35" s="80"/>
      <c r="AH35" s="42"/>
      <c r="AI35" s="42"/>
      <c r="AJ35" s="42"/>
      <c r="AK35" s="42"/>
      <c r="AL35" s="42"/>
      <c r="AM35" s="42"/>
      <c r="AN35" s="42">
        <v>45791</v>
      </c>
      <c r="AO35" s="42">
        <f t="shared" si="6"/>
        <v>62962.625</v>
      </c>
      <c r="AP35" s="42">
        <f>AO35*12</f>
        <v>755551.5</v>
      </c>
      <c r="AQ35" s="42">
        <f>AN35*1.25</f>
        <v>57238.75</v>
      </c>
    </row>
    <row r="36" spans="1:46" s="38" customFormat="1" ht="13.5" customHeight="1">
      <c r="A36" s="264"/>
      <c r="B36" s="265"/>
      <c r="C36" s="31" t="s">
        <v>42</v>
      </c>
      <c r="D36" s="31">
        <v>2</v>
      </c>
      <c r="E36" s="31" t="s">
        <v>103</v>
      </c>
      <c r="F36" s="31" t="s">
        <v>43</v>
      </c>
      <c r="G36" s="31">
        <v>4.4400000000000004</v>
      </c>
      <c r="H36" s="31" t="s">
        <v>57</v>
      </c>
      <c r="I36" s="266">
        <f t="shared" ref="I36:I64" si="23">SUM(G36*17697*1.25)</f>
        <v>98218.35</v>
      </c>
      <c r="J36" s="255"/>
      <c r="K36" s="255"/>
      <c r="L36" s="35"/>
      <c r="M36" s="35">
        <v>8</v>
      </c>
      <c r="N36" s="31">
        <v>1</v>
      </c>
      <c r="O36" s="34">
        <v>9</v>
      </c>
      <c r="P36" s="29">
        <f t="shared" si="22"/>
        <v>0</v>
      </c>
      <c r="Q36" s="35">
        <f t="shared" si="21"/>
        <v>0</v>
      </c>
      <c r="R36" s="35">
        <f t="shared" si="2"/>
        <v>0</v>
      </c>
      <c r="S36" s="35">
        <f t="shared" si="3"/>
        <v>43652.600000000006</v>
      </c>
      <c r="T36" s="62">
        <f t="shared" si="4"/>
        <v>5456.5750000000007</v>
      </c>
      <c r="U36" s="35">
        <f t="shared" si="5"/>
        <v>18415.940624999999</v>
      </c>
      <c r="V36" s="35">
        <f t="shared" ref="V36:V40" si="24">SUM((P36+Q36+R36+S36+T36)*25%)</f>
        <v>12277.293750000001</v>
      </c>
      <c r="W36" s="29"/>
      <c r="X36" s="29"/>
      <c r="Y36" s="29"/>
      <c r="Z36" s="29"/>
      <c r="AA36" s="29"/>
      <c r="AB36" s="29"/>
      <c r="AC36" s="29"/>
      <c r="AD36" s="35">
        <f t="shared" ref="AD36:AD40" si="25">P36+Q36+R36+S36+T36+U36+V36+X36+Z36+AB36+AC36</f>
        <v>79802.409375000003</v>
      </c>
      <c r="AE36" s="62">
        <f t="shared" ref="AE36:AE40" si="26">(P36+Q36+R36+S36+T36+V36)*10%</f>
        <v>6138.6468750000004</v>
      </c>
      <c r="AF36" s="35">
        <v>5309</v>
      </c>
      <c r="AG36" s="35"/>
      <c r="AH36" s="29">
        <v>1965</v>
      </c>
      <c r="AI36" s="29"/>
      <c r="AJ36" s="29"/>
      <c r="AK36" s="29">
        <f>(R36+S36+T36+V36)*30%</f>
        <v>18415.940624999999</v>
      </c>
      <c r="AL36" s="29"/>
      <c r="AM36" s="29"/>
      <c r="AN36" s="29"/>
      <c r="AO36" s="29">
        <f t="shared" si="6"/>
        <v>111630.99687500001</v>
      </c>
      <c r="AP36" s="94">
        <f t="shared" si="7"/>
        <v>1339571.9625000001</v>
      </c>
      <c r="AQ36" s="29">
        <f t="shared" ref="AQ36:AQ40" si="27">P36+Q36+R36+S36+T36+V36</f>
        <v>61386.46875</v>
      </c>
      <c r="AT36" s="38" t="s">
        <v>86</v>
      </c>
    </row>
    <row r="37" spans="1:46" s="38" customFormat="1" ht="13.5" customHeight="1">
      <c r="A37" s="120">
        <v>14</v>
      </c>
      <c r="B37" s="259">
        <v>1</v>
      </c>
      <c r="C37" s="31" t="s">
        <v>121</v>
      </c>
      <c r="D37" s="31"/>
      <c r="E37" s="31"/>
      <c r="F37" s="31" t="s">
        <v>43</v>
      </c>
      <c r="G37" s="31">
        <v>4.1399999999999997</v>
      </c>
      <c r="H37" s="31" t="s">
        <v>59</v>
      </c>
      <c r="I37" s="266">
        <f t="shared" si="23"/>
        <v>91581.974999999977</v>
      </c>
      <c r="J37" s="255"/>
      <c r="K37" s="255"/>
      <c r="L37" s="35"/>
      <c r="M37" s="35">
        <v>9</v>
      </c>
      <c r="N37" s="31">
        <v>5</v>
      </c>
      <c r="O37" s="34">
        <v>14</v>
      </c>
      <c r="P37" s="29">
        <f t="shared" si="22"/>
        <v>0</v>
      </c>
      <c r="Q37" s="35">
        <f t="shared" si="21"/>
        <v>0</v>
      </c>
      <c r="R37" s="35">
        <f t="shared" si="2"/>
        <v>0</v>
      </c>
      <c r="S37" s="35">
        <f t="shared" si="3"/>
        <v>45790.987499999988</v>
      </c>
      <c r="T37" s="62">
        <f t="shared" si="4"/>
        <v>25439.437499999993</v>
      </c>
      <c r="U37" s="35">
        <f t="shared" si="5"/>
        <v>26711.409374999996</v>
      </c>
      <c r="V37" s="35">
        <f t="shared" si="24"/>
        <v>17807.606249999997</v>
      </c>
      <c r="W37" s="29"/>
      <c r="X37" s="29"/>
      <c r="Y37" s="29">
        <v>9</v>
      </c>
      <c r="Z37" s="29">
        <v>1764</v>
      </c>
      <c r="AA37" s="29">
        <v>3</v>
      </c>
      <c r="AB37" s="29">
        <v>588</v>
      </c>
      <c r="AC37" s="29"/>
      <c r="AD37" s="35">
        <f t="shared" si="25"/>
        <v>118101.44062499997</v>
      </c>
      <c r="AE37" s="62">
        <f t="shared" si="26"/>
        <v>8903.8031249999985</v>
      </c>
      <c r="AF37" s="35">
        <v>5309</v>
      </c>
      <c r="AG37" s="138"/>
      <c r="AH37" s="29">
        <v>1965</v>
      </c>
      <c r="AI37" s="29"/>
      <c r="AJ37" s="29"/>
      <c r="AK37" s="29"/>
      <c r="AL37" s="29"/>
      <c r="AM37" s="29"/>
      <c r="AN37" s="29"/>
      <c r="AO37" s="29">
        <f t="shared" si="6"/>
        <v>134279.24374999997</v>
      </c>
      <c r="AP37" s="94">
        <f t="shared" si="7"/>
        <v>1611350.9249999996</v>
      </c>
      <c r="AQ37" s="29">
        <f t="shared" si="27"/>
        <v>89038.031249999985</v>
      </c>
    </row>
    <row r="38" spans="1:46" s="38" customFormat="1" ht="13.5" customHeight="1">
      <c r="A38" s="257">
        <v>15</v>
      </c>
      <c r="B38" s="256">
        <v>2</v>
      </c>
      <c r="C38" s="31" t="s">
        <v>65</v>
      </c>
      <c r="D38" s="31">
        <v>2</v>
      </c>
      <c r="E38" s="31" t="s">
        <v>103</v>
      </c>
      <c r="F38" s="31" t="s">
        <v>43</v>
      </c>
      <c r="G38" s="31">
        <v>4.51</v>
      </c>
      <c r="H38" s="31" t="s">
        <v>57</v>
      </c>
      <c r="I38" s="266">
        <f t="shared" si="23"/>
        <v>99766.837499999994</v>
      </c>
      <c r="J38" s="255"/>
      <c r="K38" s="255"/>
      <c r="L38" s="35">
        <v>2</v>
      </c>
      <c r="M38" s="35">
        <v>6</v>
      </c>
      <c r="N38" s="31">
        <v>4</v>
      </c>
      <c r="O38" s="34">
        <v>12</v>
      </c>
      <c r="P38" s="29">
        <f t="shared" ref="P38:P40" si="28">(I38/18)*J38</f>
        <v>0</v>
      </c>
      <c r="Q38" s="35">
        <f t="shared" ref="Q38:Q40" si="29">(I38/18)*K38</f>
        <v>0</v>
      </c>
      <c r="R38" s="35">
        <f t="shared" si="2"/>
        <v>11085.204166666666</v>
      </c>
      <c r="S38" s="35">
        <f t="shared" si="3"/>
        <v>33255.612500000003</v>
      </c>
      <c r="T38" s="62">
        <f t="shared" si="4"/>
        <v>22170.408333333333</v>
      </c>
      <c r="U38" s="35">
        <f t="shared" si="5"/>
        <v>24941.709374999999</v>
      </c>
      <c r="V38" s="35">
        <f t="shared" si="24"/>
        <v>16627.806250000001</v>
      </c>
      <c r="W38" s="29"/>
      <c r="X38" s="29"/>
      <c r="Y38" s="29"/>
      <c r="Z38" s="29"/>
      <c r="AA38" s="29"/>
      <c r="AB38" s="29"/>
      <c r="AC38" s="29"/>
      <c r="AD38" s="35">
        <f t="shared" si="25"/>
        <v>108080.74062500001</v>
      </c>
      <c r="AE38" s="62">
        <f t="shared" si="26"/>
        <v>8313.9031250000007</v>
      </c>
      <c r="AF38" s="35"/>
      <c r="AG38" s="35">
        <v>3539</v>
      </c>
      <c r="AH38" s="29">
        <v>1965</v>
      </c>
      <c r="AI38" s="29"/>
      <c r="AJ38" s="29"/>
      <c r="AK38" s="29">
        <f>(R38+S38+T38+V38)*30%</f>
        <v>24941.709374999999</v>
      </c>
      <c r="AL38" s="29"/>
      <c r="AM38" s="29"/>
      <c r="AN38" s="29"/>
      <c r="AO38" s="29">
        <f t="shared" si="6"/>
        <v>146840.35312499999</v>
      </c>
      <c r="AP38" s="94">
        <f t="shared" si="7"/>
        <v>1762084.2374999998</v>
      </c>
      <c r="AQ38" s="29">
        <f t="shared" si="27"/>
        <v>83139.03125</v>
      </c>
    </row>
    <row r="39" spans="1:46" ht="13.5" customHeight="1">
      <c r="A39" s="267"/>
      <c r="B39" s="268"/>
      <c r="C39" s="7" t="s">
        <v>112</v>
      </c>
      <c r="D39" s="7"/>
      <c r="E39" s="7"/>
      <c r="F39" s="7" t="s">
        <v>43</v>
      </c>
      <c r="G39" s="7">
        <v>4.1900000000000004</v>
      </c>
      <c r="H39" s="7" t="s">
        <v>59</v>
      </c>
      <c r="I39" s="266">
        <f t="shared" si="23"/>
        <v>92688.037500000006</v>
      </c>
      <c r="J39" s="255"/>
      <c r="K39" s="255"/>
      <c r="L39" s="35"/>
      <c r="M39" s="35">
        <v>6</v>
      </c>
      <c r="N39" s="7">
        <v>1</v>
      </c>
      <c r="O39" s="25">
        <v>7</v>
      </c>
      <c r="P39" s="29">
        <f t="shared" si="28"/>
        <v>0</v>
      </c>
      <c r="Q39" s="35">
        <f t="shared" si="29"/>
        <v>0</v>
      </c>
      <c r="R39" s="35"/>
      <c r="S39" s="35">
        <f t="shared" si="3"/>
        <v>30896.012500000001</v>
      </c>
      <c r="T39" s="62">
        <f t="shared" si="4"/>
        <v>5149.3354166666668</v>
      </c>
      <c r="U39" s="35">
        <f t="shared" si="5"/>
        <v>13517.005468749998</v>
      </c>
      <c r="V39" s="35">
        <f t="shared" si="24"/>
        <v>9011.3369791666664</v>
      </c>
      <c r="W39" s="12"/>
      <c r="X39" s="12"/>
      <c r="Y39" s="12">
        <v>6</v>
      </c>
      <c r="Z39" s="29">
        <v>1176</v>
      </c>
      <c r="AA39" s="12"/>
      <c r="AB39" s="29"/>
      <c r="AC39" s="29"/>
      <c r="AD39" s="35">
        <f t="shared" si="25"/>
        <v>59749.690364583323</v>
      </c>
      <c r="AE39" s="62">
        <f t="shared" si="26"/>
        <v>4505.6684895833332</v>
      </c>
      <c r="AF39" s="105"/>
      <c r="AG39" s="105"/>
      <c r="AH39" s="29"/>
      <c r="AI39" s="12"/>
      <c r="AJ39" s="12"/>
      <c r="AK39" s="29"/>
      <c r="AL39" s="29"/>
      <c r="AM39" s="12"/>
      <c r="AN39" s="12"/>
      <c r="AO39" s="29">
        <f t="shared" si="6"/>
        <v>64255.358854166654</v>
      </c>
      <c r="AP39" s="94">
        <f t="shared" si="7"/>
        <v>771064.30624999991</v>
      </c>
      <c r="AQ39" s="29">
        <f t="shared" si="27"/>
        <v>45056.684895833328</v>
      </c>
      <c r="AR39" s="38"/>
    </row>
    <row r="40" spans="1:46" s="38" customFormat="1" ht="13.5" customHeight="1">
      <c r="A40" s="269">
        <v>16</v>
      </c>
      <c r="B40" s="253">
        <v>16</v>
      </c>
      <c r="C40" s="31" t="s">
        <v>97</v>
      </c>
      <c r="D40" s="31">
        <v>2</v>
      </c>
      <c r="E40" s="31" t="s">
        <v>80</v>
      </c>
      <c r="F40" s="31" t="s">
        <v>43</v>
      </c>
      <c r="G40" s="31">
        <v>4.99</v>
      </c>
      <c r="H40" s="31" t="s">
        <v>57</v>
      </c>
      <c r="I40" s="266">
        <f t="shared" si="23"/>
        <v>110385.03750000001</v>
      </c>
      <c r="J40" s="255"/>
      <c r="K40" s="255"/>
      <c r="L40" s="35"/>
      <c r="M40" s="35">
        <v>9</v>
      </c>
      <c r="N40" s="31"/>
      <c r="O40" s="34">
        <v>9</v>
      </c>
      <c r="P40" s="29">
        <f t="shared" si="28"/>
        <v>0</v>
      </c>
      <c r="Q40" s="35">
        <f t="shared" si="29"/>
        <v>0</v>
      </c>
      <c r="R40" s="35">
        <f t="shared" ref="R40:R57" si="30">SUM((I40/18)*L40)</f>
        <v>0</v>
      </c>
      <c r="S40" s="35">
        <f t="shared" si="3"/>
        <v>55192.518750000003</v>
      </c>
      <c r="T40" s="62">
        <f t="shared" si="4"/>
        <v>0</v>
      </c>
      <c r="U40" s="35">
        <f t="shared" si="5"/>
        <v>20697.194531249999</v>
      </c>
      <c r="V40" s="35">
        <f t="shared" si="24"/>
        <v>13798.129687500001</v>
      </c>
      <c r="W40" s="29"/>
      <c r="X40" s="29"/>
      <c r="Y40" s="29"/>
      <c r="Z40" s="29"/>
      <c r="AA40" s="29"/>
      <c r="AB40" s="29"/>
      <c r="AC40" s="29"/>
      <c r="AD40" s="35">
        <f t="shared" si="25"/>
        <v>89687.842968750003</v>
      </c>
      <c r="AE40" s="62">
        <f t="shared" si="26"/>
        <v>6899.0648437500004</v>
      </c>
      <c r="AF40" s="35">
        <v>5309</v>
      </c>
      <c r="AG40" s="35"/>
      <c r="AH40" s="29">
        <v>7079</v>
      </c>
      <c r="AI40" s="29"/>
      <c r="AJ40" s="29"/>
      <c r="AK40" s="29">
        <f>(R40+S40+T40+V40)*30%</f>
        <v>20697.194531249999</v>
      </c>
      <c r="AL40" s="29"/>
      <c r="AM40" s="29"/>
      <c r="AN40" s="29"/>
      <c r="AO40" s="29">
        <f t="shared" si="6"/>
        <v>129672.10234375001</v>
      </c>
      <c r="AP40" s="94">
        <f t="shared" si="7"/>
        <v>1556065.2281250001</v>
      </c>
      <c r="AQ40" s="29">
        <f t="shared" si="27"/>
        <v>68990.6484375</v>
      </c>
    </row>
    <row r="41" spans="1:46" s="51" customFormat="1" ht="13.5" customHeight="1">
      <c r="A41" s="270"/>
      <c r="B41" s="271"/>
      <c r="C41" s="77" t="s">
        <v>98</v>
      </c>
      <c r="D41" s="77">
        <v>2</v>
      </c>
      <c r="E41" s="77"/>
      <c r="F41" s="77" t="s">
        <v>60</v>
      </c>
      <c r="G41" s="77">
        <v>4.16</v>
      </c>
      <c r="H41" s="77" t="s">
        <v>63</v>
      </c>
      <c r="I41" s="80">
        <f t="shared" si="23"/>
        <v>92024.400000000009</v>
      </c>
      <c r="J41" s="247"/>
      <c r="K41" s="247"/>
      <c r="L41" s="80"/>
      <c r="M41" s="80"/>
      <c r="N41" s="77"/>
      <c r="O41" s="84"/>
      <c r="P41" s="136"/>
      <c r="Q41" s="80">
        <f t="shared" ref="Q41:Q43" si="31">AVERAGE(I41/18*K41)</f>
        <v>0</v>
      </c>
      <c r="R41" s="80">
        <f t="shared" si="30"/>
        <v>0</v>
      </c>
      <c r="S41" s="80"/>
      <c r="T41" s="80"/>
      <c r="U41" s="80"/>
      <c r="V41" s="80">
        <f t="shared" ref="V41:V43" si="32">AN41*25%</f>
        <v>11503</v>
      </c>
      <c r="W41" s="42"/>
      <c r="X41" s="42"/>
      <c r="Y41" s="42"/>
      <c r="Z41" s="42"/>
      <c r="AA41" s="42"/>
      <c r="AB41" s="42"/>
      <c r="AC41" s="42"/>
      <c r="AD41" s="80">
        <f t="shared" ref="AD41:AD42" si="33">P41+Q41+R41+S41+T41+U41+V41+X41+Z41+AB41+AC41</f>
        <v>11503</v>
      </c>
      <c r="AE41" s="80">
        <f t="shared" ref="AE41:AE43" si="34">AVERAGE((R41+S41+T41+V41+AN41+Q41)*10%)</f>
        <v>5751.5</v>
      </c>
      <c r="AF41" s="80"/>
      <c r="AG41" s="80"/>
      <c r="AH41" s="42"/>
      <c r="AI41" s="42"/>
      <c r="AJ41" s="42"/>
      <c r="AK41" s="42"/>
      <c r="AL41" s="42"/>
      <c r="AM41" s="42"/>
      <c r="AN41" s="42">
        <v>46012</v>
      </c>
      <c r="AO41" s="42">
        <f t="shared" si="6"/>
        <v>63266.5</v>
      </c>
      <c r="AP41" s="42">
        <f>AO41*12</f>
        <v>759198</v>
      </c>
      <c r="AQ41" s="42">
        <f t="shared" ref="AQ41:AQ43" si="35">AN41*1.25</f>
        <v>57515</v>
      </c>
      <c r="AR41" s="38"/>
    </row>
    <row r="42" spans="1:46" s="51" customFormat="1" ht="13.5" customHeight="1">
      <c r="A42" s="272"/>
      <c r="B42" s="254"/>
      <c r="C42" s="77" t="s">
        <v>99</v>
      </c>
      <c r="D42" s="77"/>
      <c r="E42" s="77"/>
      <c r="F42" s="77" t="s">
        <v>60</v>
      </c>
      <c r="G42" s="77">
        <v>3.65</v>
      </c>
      <c r="H42" s="77" t="s">
        <v>61</v>
      </c>
      <c r="I42" s="80">
        <f t="shared" si="23"/>
        <v>80742.5625</v>
      </c>
      <c r="J42" s="247"/>
      <c r="K42" s="247"/>
      <c r="L42" s="80"/>
      <c r="M42" s="80"/>
      <c r="N42" s="77"/>
      <c r="O42" s="84"/>
      <c r="P42" s="136"/>
      <c r="Q42" s="80">
        <f t="shared" si="31"/>
        <v>0</v>
      </c>
      <c r="R42" s="80">
        <f t="shared" si="30"/>
        <v>0</v>
      </c>
      <c r="S42" s="80">
        <f>SUM((I42/18)*M42)</f>
        <v>0</v>
      </c>
      <c r="T42" s="80">
        <f>SUM((I42/18)*N42)</f>
        <v>0</v>
      </c>
      <c r="U42" s="80">
        <f t="shared" ref="U42:U57" si="36">(I42/18*O42*1.25)*30%</f>
        <v>0</v>
      </c>
      <c r="V42" s="80">
        <f t="shared" si="32"/>
        <v>10092.75</v>
      </c>
      <c r="W42" s="42"/>
      <c r="X42" s="42"/>
      <c r="Y42" s="42"/>
      <c r="Z42" s="42"/>
      <c r="AA42" s="42"/>
      <c r="AB42" s="42"/>
      <c r="AC42" s="42"/>
      <c r="AD42" s="80">
        <f t="shared" si="33"/>
        <v>10092.75</v>
      </c>
      <c r="AE42" s="80">
        <f t="shared" si="34"/>
        <v>5046.375</v>
      </c>
      <c r="AF42" s="80"/>
      <c r="AG42" s="139"/>
      <c r="AH42" s="42"/>
      <c r="AI42" s="42"/>
      <c r="AJ42" s="42"/>
      <c r="AK42" s="42"/>
      <c r="AL42" s="42"/>
      <c r="AM42" s="42"/>
      <c r="AN42" s="42">
        <v>40371</v>
      </c>
      <c r="AO42" s="42">
        <f t="shared" si="6"/>
        <v>55510.125</v>
      </c>
      <c r="AP42" s="42">
        <f t="shared" ref="AP42:AP48" si="37">AO42*12</f>
        <v>666121.5</v>
      </c>
      <c r="AQ42" s="42">
        <f t="shared" si="35"/>
        <v>50463.75</v>
      </c>
      <c r="AR42" s="38"/>
    </row>
    <row r="43" spans="1:46" s="51" customFormat="1" ht="13.5" customHeight="1">
      <c r="A43" s="120">
        <v>17</v>
      </c>
      <c r="B43" s="256">
        <v>28</v>
      </c>
      <c r="C43" s="77" t="s">
        <v>67</v>
      </c>
      <c r="D43" s="77">
        <v>1</v>
      </c>
      <c r="E43" s="77"/>
      <c r="F43" s="77" t="s">
        <v>43</v>
      </c>
      <c r="G43" s="77">
        <v>5.2</v>
      </c>
      <c r="H43" s="77" t="s">
        <v>44</v>
      </c>
      <c r="I43" s="80">
        <f t="shared" ref="I43" si="38">SUM(G43*17697*1.25)</f>
        <v>115030.50000000001</v>
      </c>
      <c r="J43" s="247"/>
      <c r="K43" s="247"/>
      <c r="L43" s="80"/>
      <c r="M43" s="80"/>
      <c r="N43" s="77">
        <v>3</v>
      </c>
      <c r="O43" s="84">
        <v>3</v>
      </c>
      <c r="P43" s="136"/>
      <c r="Q43" s="80">
        <f t="shared" si="31"/>
        <v>0</v>
      </c>
      <c r="R43" s="80">
        <f t="shared" si="30"/>
        <v>0</v>
      </c>
      <c r="S43" s="80"/>
      <c r="T43" s="80"/>
      <c r="U43" s="80">
        <f t="shared" ref="U43:U55" si="39">(I43/18*O43*1.25)*30%</f>
        <v>7189.40625</v>
      </c>
      <c r="V43" s="80">
        <f t="shared" si="32"/>
        <v>28757.75</v>
      </c>
      <c r="W43" s="42"/>
      <c r="X43" s="42"/>
      <c r="Y43" s="42"/>
      <c r="Z43" s="42"/>
      <c r="AA43" s="42"/>
      <c r="AB43" s="42"/>
      <c r="AC43" s="42"/>
      <c r="AD43" s="80">
        <f>T43+U43+V43</f>
        <v>35947.15625</v>
      </c>
      <c r="AE43" s="80">
        <f t="shared" si="34"/>
        <v>14378.875</v>
      </c>
      <c r="AF43" s="80"/>
      <c r="AG43" s="140">
        <v>3539</v>
      </c>
      <c r="AH43" s="42"/>
      <c r="AI43" s="273"/>
      <c r="AJ43" s="42"/>
      <c r="AK43" s="42"/>
      <c r="AL43" s="42"/>
      <c r="AM43" s="42"/>
      <c r="AN43" s="42">
        <v>115031</v>
      </c>
      <c r="AO43" s="42">
        <f t="shared" si="6"/>
        <v>168896.03125</v>
      </c>
      <c r="AP43" s="42">
        <f t="shared" si="37"/>
        <v>2026752.375</v>
      </c>
      <c r="AQ43" s="42">
        <f t="shared" si="35"/>
        <v>143788.75</v>
      </c>
      <c r="AR43" s="38"/>
    </row>
    <row r="44" spans="1:46" s="38" customFormat="1" ht="13.5" customHeight="1">
      <c r="A44" s="269">
        <v>18</v>
      </c>
      <c r="B44" s="260">
        <v>20.100000000000001</v>
      </c>
      <c r="C44" s="31" t="s">
        <v>100</v>
      </c>
      <c r="D44" s="31">
        <v>1</v>
      </c>
      <c r="E44" s="31"/>
      <c r="F44" s="31" t="s">
        <v>60</v>
      </c>
      <c r="G44" s="31">
        <v>4.32</v>
      </c>
      <c r="H44" s="31" t="s">
        <v>102</v>
      </c>
      <c r="I44" s="266">
        <f t="shared" si="23"/>
        <v>95563.800000000017</v>
      </c>
      <c r="J44" s="255"/>
      <c r="K44" s="255"/>
      <c r="L44" s="35"/>
      <c r="M44" s="35">
        <v>9</v>
      </c>
      <c r="N44" s="31">
        <v>4</v>
      </c>
      <c r="O44" s="34">
        <v>13</v>
      </c>
      <c r="P44" s="29">
        <f t="shared" ref="P44:P55" si="40">(I44/18)*J44</f>
        <v>0</v>
      </c>
      <c r="Q44" s="35">
        <f t="shared" ref="Q44:Q55" si="41">(I44/18)*K44</f>
        <v>0</v>
      </c>
      <c r="R44" s="35">
        <f t="shared" ref="R44:R48" si="42">SUM((I44/18)*L44)</f>
        <v>0</v>
      </c>
      <c r="S44" s="35">
        <f t="shared" ref="S44:S48" si="43">SUM((I44/18)*M44)</f>
        <v>47781.900000000009</v>
      </c>
      <c r="T44" s="62">
        <f t="shared" ref="T44:T48" si="44">SUM((I44/18)*N44)</f>
        <v>21236.400000000005</v>
      </c>
      <c r="U44" s="35">
        <f t="shared" si="39"/>
        <v>25881.862500000007</v>
      </c>
      <c r="V44" s="35">
        <f t="shared" ref="V44:V48" si="45">SUM((P44+Q44+R44+S44+T44)*25%)</f>
        <v>17254.575000000004</v>
      </c>
      <c r="W44" s="29"/>
      <c r="X44" s="29"/>
      <c r="Y44" s="29"/>
      <c r="Z44" s="29"/>
      <c r="AA44" s="29">
        <v>4</v>
      </c>
      <c r="AB44" s="29">
        <v>984</v>
      </c>
      <c r="AC44" s="29"/>
      <c r="AD44" s="35">
        <f t="shared" ref="AD44:AD48" si="46">P44+Q44+R44+S44+T44+U44+V44+X44+Z44+AB44+AC44</f>
        <v>113138.73750000002</v>
      </c>
      <c r="AE44" s="62">
        <f t="shared" ref="AE44:AE48" si="47">(P44+Q44+R44+S44+T44+V44)*10%</f>
        <v>8627.287500000004</v>
      </c>
      <c r="AF44" s="35"/>
      <c r="AG44" s="35">
        <v>3539</v>
      </c>
      <c r="AH44" s="29">
        <v>2358</v>
      </c>
      <c r="AI44" s="29"/>
      <c r="AJ44" s="29"/>
      <c r="AK44" s="29"/>
      <c r="AL44" s="29"/>
      <c r="AM44" s="29"/>
      <c r="AN44" s="29"/>
      <c r="AO44" s="29">
        <f t="shared" si="6"/>
        <v>127663.02500000002</v>
      </c>
      <c r="AP44" s="94">
        <f t="shared" si="37"/>
        <v>1531956.3000000003</v>
      </c>
      <c r="AQ44" s="29">
        <f t="shared" ref="AQ44:AQ48" si="48">P44+Q44+R44+S44+T44+V44</f>
        <v>86272.875000000029</v>
      </c>
    </row>
    <row r="45" spans="1:46" s="38" customFormat="1" ht="13.5" customHeight="1">
      <c r="A45" s="272"/>
      <c r="B45" s="274"/>
      <c r="C45" s="31" t="s">
        <v>101</v>
      </c>
      <c r="D45" s="31">
        <v>2</v>
      </c>
      <c r="E45" s="31" t="s">
        <v>103</v>
      </c>
      <c r="F45" s="31" t="s">
        <v>43</v>
      </c>
      <c r="G45" s="31">
        <v>5.08</v>
      </c>
      <c r="H45" s="31" t="s">
        <v>57</v>
      </c>
      <c r="I45" s="266">
        <f t="shared" si="23"/>
        <v>112375.95</v>
      </c>
      <c r="J45" s="255"/>
      <c r="K45" s="255"/>
      <c r="L45" s="35"/>
      <c r="M45" s="35">
        <v>4</v>
      </c>
      <c r="N45" s="31">
        <v>3</v>
      </c>
      <c r="O45" s="34">
        <v>7</v>
      </c>
      <c r="P45" s="29">
        <f>(I45/18)*J45</f>
        <v>0</v>
      </c>
      <c r="Q45" s="35">
        <f t="shared" si="41"/>
        <v>0</v>
      </c>
      <c r="R45" s="35">
        <f t="shared" si="42"/>
        <v>0</v>
      </c>
      <c r="S45" s="35">
        <f t="shared" si="43"/>
        <v>24972.433333333334</v>
      </c>
      <c r="T45" s="62">
        <f t="shared" si="44"/>
        <v>18729.325000000001</v>
      </c>
      <c r="U45" s="35">
        <f t="shared" si="39"/>
        <v>16388.159374999999</v>
      </c>
      <c r="V45" s="35">
        <f t="shared" si="45"/>
        <v>10925.439583333333</v>
      </c>
      <c r="W45" s="29"/>
      <c r="X45" s="29"/>
      <c r="Y45" s="29"/>
      <c r="Z45" s="29"/>
      <c r="AA45" s="29"/>
      <c r="AB45" s="29"/>
      <c r="AC45" s="29"/>
      <c r="AD45" s="35">
        <f t="shared" si="46"/>
        <v>71015.357291666674</v>
      </c>
      <c r="AE45" s="62">
        <f t="shared" si="47"/>
        <v>5462.7197916666664</v>
      </c>
      <c r="AF45" s="35"/>
      <c r="AG45" s="35"/>
      <c r="AH45" s="29"/>
      <c r="AI45" s="29"/>
      <c r="AJ45" s="29"/>
      <c r="AK45" s="29">
        <f>(R45+S45+T45+V45)*30%</f>
        <v>16388.159374999999</v>
      </c>
      <c r="AL45" s="29"/>
      <c r="AM45" s="29"/>
      <c r="AN45" s="29"/>
      <c r="AO45" s="29">
        <f t="shared" si="6"/>
        <v>92866.23645833334</v>
      </c>
      <c r="AP45" s="94">
        <f t="shared" si="37"/>
        <v>1114394.8375000001</v>
      </c>
      <c r="AQ45" s="29">
        <f t="shared" si="48"/>
        <v>54627.197916666664</v>
      </c>
    </row>
    <row r="46" spans="1:46" s="38" customFormat="1" ht="13.5" customHeight="1">
      <c r="A46" s="31">
        <v>19</v>
      </c>
      <c r="B46" s="256">
        <v>13.1</v>
      </c>
      <c r="C46" s="31" t="s">
        <v>101</v>
      </c>
      <c r="D46" s="31">
        <v>1</v>
      </c>
      <c r="E46" s="31" t="s">
        <v>79</v>
      </c>
      <c r="F46" s="31" t="s">
        <v>43</v>
      </c>
      <c r="G46" s="31">
        <v>4.95</v>
      </c>
      <c r="H46" s="31" t="s">
        <v>44</v>
      </c>
      <c r="I46" s="266">
        <f t="shared" si="23"/>
        <v>109500.18750000001</v>
      </c>
      <c r="J46" s="255"/>
      <c r="K46" s="255"/>
      <c r="L46" s="35">
        <v>6</v>
      </c>
      <c r="M46" s="35">
        <v>11</v>
      </c>
      <c r="N46" s="31">
        <v>3</v>
      </c>
      <c r="O46" s="34">
        <v>20</v>
      </c>
      <c r="P46" s="29">
        <f t="shared" si="40"/>
        <v>0</v>
      </c>
      <c r="Q46" s="35">
        <f t="shared" si="41"/>
        <v>0</v>
      </c>
      <c r="R46" s="35">
        <f t="shared" si="42"/>
        <v>36500.062500000007</v>
      </c>
      <c r="S46" s="35">
        <f t="shared" si="43"/>
        <v>66916.781250000015</v>
      </c>
      <c r="T46" s="62">
        <f t="shared" si="44"/>
        <v>18250.031250000004</v>
      </c>
      <c r="U46" s="35">
        <f t="shared" si="39"/>
        <v>45625.078125000007</v>
      </c>
      <c r="V46" s="35">
        <f t="shared" si="45"/>
        <v>30416.718750000007</v>
      </c>
      <c r="W46" s="29"/>
      <c r="X46" s="29"/>
      <c r="Y46" s="29"/>
      <c r="Z46" s="29"/>
      <c r="AA46" s="29"/>
      <c r="AB46" s="29"/>
      <c r="AC46" s="29"/>
      <c r="AD46" s="35">
        <f t="shared" si="46"/>
        <v>197708.67187500003</v>
      </c>
      <c r="AE46" s="62">
        <f t="shared" si="47"/>
        <v>15208.359375000004</v>
      </c>
      <c r="AF46" s="35"/>
      <c r="AG46" s="35"/>
      <c r="AH46" s="29">
        <v>3537</v>
      </c>
      <c r="AI46" s="29"/>
      <c r="AJ46" s="29"/>
      <c r="AK46" s="29"/>
      <c r="AL46" s="29">
        <f>(P46+Q46+R46+S46+T46+V46)*35%</f>
        <v>53229.257812500007</v>
      </c>
      <c r="AM46" s="29"/>
      <c r="AN46" s="29"/>
      <c r="AO46" s="29">
        <f t="shared" si="6"/>
        <v>269683.28906250006</v>
      </c>
      <c r="AP46" s="94">
        <f t="shared" si="37"/>
        <v>3236199.4687500009</v>
      </c>
      <c r="AQ46" s="29">
        <f t="shared" si="48"/>
        <v>152083.59375000003</v>
      </c>
    </row>
    <row r="47" spans="1:46" s="38" customFormat="1" ht="13.5" customHeight="1">
      <c r="A47" s="31">
        <v>20</v>
      </c>
      <c r="B47" s="256">
        <v>4.3</v>
      </c>
      <c r="C47" s="45" t="s">
        <v>101</v>
      </c>
      <c r="D47" s="45">
        <v>2</v>
      </c>
      <c r="E47" s="45" t="s">
        <v>103</v>
      </c>
      <c r="F47" s="31" t="s">
        <v>43</v>
      </c>
      <c r="G47" s="31">
        <v>4.59</v>
      </c>
      <c r="H47" s="31" t="s">
        <v>57</v>
      </c>
      <c r="I47" s="266">
        <f t="shared" si="23"/>
        <v>101536.53749999999</v>
      </c>
      <c r="J47" s="255">
        <v>6</v>
      </c>
      <c r="K47" s="255">
        <v>2.5</v>
      </c>
      <c r="L47" s="35">
        <v>6</v>
      </c>
      <c r="M47" s="35">
        <v>6</v>
      </c>
      <c r="N47" s="31"/>
      <c r="O47" s="34">
        <v>12</v>
      </c>
      <c r="P47" s="29">
        <f t="shared" si="40"/>
        <v>33845.512499999997</v>
      </c>
      <c r="Q47" s="35">
        <f>(I47/18)*K47</f>
        <v>14102.296875</v>
      </c>
      <c r="R47" s="35">
        <f t="shared" si="42"/>
        <v>33845.512499999997</v>
      </c>
      <c r="S47" s="35">
        <f t="shared" si="43"/>
        <v>33845.512499999997</v>
      </c>
      <c r="T47" s="62">
        <f t="shared" si="44"/>
        <v>0</v>
      </c>
      <c r="U47" s="35">
        <f t="shared" si="39"/>
        <v>25384.134374999998</v>
      </c>
      <c r="V47" s="35">
        <f t="shared" si="45"/>
        <v>28909.708593749998</v>
      </c>
      <c r="W47" s="29"/>
      <c r="X47" s="29"/>
      <c r="Y47" s="29"/>
      <c r="Z47" s="29"/>
      <c r="AA47" s="29"/>
      <c r="AB47" s="29"/>
      <c r="AC47" s="29"/>
      <c r="AD47" s="35">
        <f t="shared" si="46"/>
        <v>169932.67734374999</v>
      </c>
      <c r="AE47" s="62">
        <f t="shared" si="47"/>
        <v>14454.854296875001</v>
      </c>
      <c r="AF47" s="35"/>
      <c r="AG47" s="137"/>
      <c r="AH47" s="29"/>
      <c r="AI47" s="29"/>
      <c r="AJ47" s="29"/>
      <c r="AK47" s="29">
        <f>(P47+Q47+R47+S47+V47)*30%</f>
        <v>43364.562890624999</v>
      </c>
      <c r="AL47" s="29"/>
      <c r="AM47" s="29"/>
      <c r="AN47" s="29"/>
      <c r="AO47" s="29">
        <f t="shared" si="6"/>
        <v>227752.09453125001</v>
      </c>
      <c r="AP47" s="94">
        <f t="shared" si="37"/>
        <v>2733025.1343750004</v>
      </c>
      <c r="AQ47" s="29">
        <f t="shared" si="48"/>
        <v>144548.54296875</v>
      </c>
    </row>
    <row r="48" spans="1:46" s="38" customFormat="1" ht="13.5" customHeight="1">
      <c r="A48" s="31">
        <v>21</v>
      </c>
      <c r="B48" s="259">
        <v>3.5</v>
      </c>
      <c r="C48" s="31" t="s">
        <v>92</v>
      </c>
      <c r="D48" s="31"/>
      <c r="E48" s="31"/>
      <c r="F48" s="275" t="s">
        <v>60</v>
      </c>
      <c r="G48" s="275">
        <v>3.45</v>
      </c>
      <c r="H48" s="275" t="s">
        <v>61</v>
      </c>
      <c r="I48" s="266">
        <f t="shared" si="23"/>
        <v>76318.3125</v>
      </c>
      <c r="J48" s="255"/>
      <c r="K48" s="255">
        <v>1</v>
      </c>
      <c r="L48" s="35">
        <v>4</v>
      </c>
      <c r="M48" s="35">
        <v>7</v>
      </c>
      <c r="N48" s="31">
        <v>2</v>
      </c>
      <c r="O48" s="34">
        <v>13</v>
      </c>
      <c r="P48" s="29">
        <f t="shared" si="40"/>
        <v>0</v>
      </c>
      <c r="Q48" s="35">
        <f>(I48/18)*K48</f>
        <v>4239.90625</v>
      </c>
      <c r="R48" s="35">
        <f t="shared" si="42"/>
        <v>16959.625</v>
      </c>
      <c r="S48" s="35">
        <f t="shared" si="43"/>
        <v>29679.34375</v>
      </c>
      <c r="T48" s="62">
        <f t="shared" si="44"/>
        <v>8479.8125</v>
      </c>
      <c r="U48" s="35">
        <f t="shared" si="39"/>
        <v>20669.54296875</v>
      </c>
      <c r="V48" s="35">
        <f t="shared" si="45"/>
        <v>14839.671875</v>
      </c>
      <c r="W48" s="29"/>
      <c r="X48" s="29"/>
      <c r="Y48" s="29"/>
      <c r="Z48" s="29"/>
      <c r="AA48" s="29"/>
      <c r="AB48" s="29"/>
      <c r="AC48" s="29"/>
      <c r="AD48" s="35">
        <f t="shared" si="46"/>
        <v>94867.90234375</v>
      </c>
      <c r="AE48" s="62">
        <f t="shared" si="47"/>
        <v>7419.8359375</v>
      </c>
      <c r="AF48" s="35">
        <v>5309</v>
      </c>
      <c r="AG48" s="137"/>
      <c r="AH48" s="29">
        <v>1572</v>
      </c>
      <c r="AI48" s="29"/>
      <c r="AJ48" s="29"/>
      <c r="AK48" s="29"/>
      <c r="AL48" s="29"/>
      <c r="AM48" s="29"/>
      <c r="AN48" s="29"/>
      <c r="AO48" s="29">
        <f t="shared" si="6"/>
        <v>109168.73828125</v>
      </c>
      <c r="AP48" s="94">
        <f t="shared" si="37"/>
        <v>1310024.859375</v>
      </c>
      <c r="AQ48" s="29">
        <f t="shared" si="48"/>
        <v>74198.359375</v>
      </c>
    </row>
    <row r="49" spans="1:44" s="51" customFormat="1" ht="13.5" customHeight="1">
      <c r="A49" s="31">
        <v>22</v>
      </c>
      <c r="B49" s="256">
        <v>4</v>
      </c>
      <c r="C49" s="77" t="s">
        <v>104</v>
      </c>
      <c r="D49" s="77"/>
      <c r="E49" s="87"/>
      <c r="F49" s="87" t="s">
        <v>60</v>
      </c>
      <c r="G49" s="77">
        <v>3.43</v>
      </c>
      <c r="H49" s="77" t="s">
        <v>75</v>
      </c>
      <c r="I49" s="80">
        <f>SUM(G49*17697)</f>
        <v>60700.710000000006</v>
      </c>
      <c r="J49" s="247"/>
      <c r="K49" s="247"/>
      <c r="L49" s="80"/>
      <c r="M49" s="80"/>
      <c r="N49" s="77"/>
      <c r="O49" s="84"/>
      <c r="P49" s="136"/>
      <c r="Q49" s="80">
        <f>AVERAGE(I49/18*K49)</f>
        <v>0</v>
      </c>
      <c r="R49" s="80">
        <f t="shared" si="30"/>
        <v>0</v>
      </c>
      <c r="S49" s="80">
        <f t="shared" ref="S49:S57" si="49">SUM((I49/18)*M49)</f>
        <v>0</v>
      </c>
      <c r="T49" s="80">
        <f t="shared" ref="T49:T57" si="50">SUM((I49/18)*N49)</f>
        <v>0</v>
      </c>
      <c r="U49" s="80">
        <f t="shared" si="36"/>
        <v>0</v>
      </c>
      <c r="V49" s="80">
        <f>AN49*25%</f>
        <v>15175.25</v>
      </c>
      <c r="W49" s="42"/>
      <c r="X49" s="42"/>
      <c r="Y49" s="42"/>
      <c r="Z49" s="42"/>
      <c r="AA49" s="42"/>
      <c r="AB49" s="42"/>
      <c r="AC49" s="42">
        <v>5309</v>
      </c>
      <c r="AD49" s="80">
        <f t="shared" ref="AD49" si="51">P49+Q49+R49+S49+T49+U49+V49+X49+Z49+AB49+AC49</f>
        <v>20484.25</v>
      </c>
      <c r="AE49" s="80">
        <f>AVERAGE((R49+S49+T49+V49+AN49+Q49)*10%)</f>
        <v>7587.625</v>
      </c>
      <c r="AF49" s="80"/>
      <c r="AG49" s="139"/>
      <c r="AH49" s="42"/>
      <c r="AI49" s="42"/>
      <c r="AJ49" s="42"/>
      <c r="AK49" s="42"/>
      <c r="AL49" s="42"/>
      <c r="AM49" s="42"/>
      <c r="AN49" s="42">
        <v>60701</v>
      </c>
      <c r="AO49" s="42">
        <f t="shared" si="6"/>
        <v>88772.875</v>
      </c>
      <c r="AP49" s="42">
        <f t="shared" ref="AP49:AP63" si="52">AO49*12</f>
        <v>1065274.5</v>
      </c>
      <c r="AQ49" s="42">
        <f>AN49*1.25</f>
        <v>75876.25</v>
      </c>
      <c r="AR49" s="38"/>
    </row>
    <row r="50" spans="1:44" s="38" customFormat="1" ht="13.5" customHeight="1">
      <c r="A50" s="257">
        <v>23</v>
      </c>
      <c r="B50" s="256">
        <v>10.4</v>
      </c>
      <c r="C50" s="31" t="s">
        <v>69</v>
      </c>
      <c r="D50" s="31">
        <v>2</v>
      </c>
      <c r="E50" s="31" t="s">
        <v>103</v>
      </c>
      <c r="F50" s="31" t="s">
        <v>60</v>
      </c>
      <c r="G50" s="31">
        <v>4.03</v>
      </c>
      <c r="H50" s="31" t="s">
        <v>63</v>
      </c>
      <c r="I50" s="266">
        <f t="shared" si="23"/>
        <v>89148.637500000012</v>
      </c>
      <c r="J50" s="255">
        <v>3</v>
      </c>
      <c r="K50" s="255">
        <v>2</v>
      </c>
      <c r="L50" s="35">
        <v>4</v>
      </c>
      <c r="M50" s="35">
        <v>4</v>
      </c>
      <c r="N50" s="31"/>
      <c r="O50" s="34">
        <v>8</v>
      </c>
      <c r="P50" s="29">
        <f t="shared" si="40"/>
        <v>14858.106250000001</v>
      </c>
      <c r="Q50" s="35">
        <f>(I50/18)*K50</f>
        <v>9905.4041666666672</v>
      </c>
      <c r="R50" s="35">
        <f t="shared" ref="R50" si="53">SUM((I50/18)*L50)</f>
        <v>19810.808333333334</v>
      </c>
      <c r="S50" s="35">
        <f t="shared" ref="S50" si="54">SUM((I50/18)*M50)</f>
        <v>19810.808333333334</v>
      </c>
      <c r="T50" s="62">
        <f t="shared" ref="T50" si="55">SUM((I50/18)*N50)</f>
        <v>0</v>
      </c>
      <c r="U50" s="35">
        <f t="shared" si="39"/>
        <v>14858.106250000001</v>
      </c>
      <c r="V50" s="35">
        <f>SUM((P50+Q50+R50+S50+T50)*25%)</f>
        <v>16096.281770833335</v>
      </c>
      <c r="W50" s="29"/>
      <c r="X50" s="29"/>
      <c r="Y50" s="29"/>
      <c r="Z50" s="29"/>
      <c r="AA50" s="29"/>
      <c r="AB50" s="29"/>
      <c r="AC50" s="29"/>
      <c r="AD50" s="35">
        <f>P50+Q50+R50+S50+T50+U50+V50+X50+Z50+AB50+AC50</f>
        <v>95339.515104166669</v>
      </c>
      <c r="AE50" s="62">
        <f>(P50+Q50+R50+S50+T50+V50)*10%</f>
        <v>8048.1408854166675</v>
      </c>
      <c r="AF50" s="35"/>
      <c r="AG50" s="137"/>
      <c r="AH50" s="29">
        <v>1179</v>
      </c>
      <c r="AI50" s="29"/>
      <c r="AJ50" s="29"/>
      <c r="AK50" s="29">
        <f>(P50+Q50+R50+S50+V50)*30%</f>
        <v>24144.422656250001</v>
      </c>
      <c r="AL50" s="29"/>
      <c r="AM50" s="29"/>
      <c r="AN50" s="29"/>
      <c r="AO50" s="29">
        <f t="shared" si="6"/>
        <v>128711.07864583333</v>
      </c>
      <c r="AP50" s="94">
        <f t="shared" si="52"/>
        <v>1544532.9437500001</v>
      </c>
      <c r="AQ50" s="29">
        <f>P50+Q50+R50+S50+T50+V50</f>
        <v>80481.408854166672</v>
      </c>
    </row>
    <row r="51" spans="1:44" s="51" customFormat="1" ht="13.5" customHeight="1">
      <c r="A51" s="258"/>
      <c r="B51" s="256">
        <v>10.4</v>
      </c>
      <c r="C51" s="77" t="s">
        <v>118</v>
      </c>
      <c r="D51" s="77"/>
      <c r="E51" s="77"/>
      <c r="F51" s="77" t="s">
        <v>60</v>
      </c>
      <c r="G51" s="77">
        <v>3.57</v>
      </c>
      <c r="H51" s="77" t="s">
        <v>61</v>
      </c>
      <c r="I51" s="80">
        <f t="shared" si="23"/>
        <v>78972.862499999988</v>
      </c>
      <c r="J51" s="247"/>
      <c r="K51" s="247"/>
      <c r="L51" s="80"/>
      <c r="M51" s="80"/>
      <c r="N51" s="77"/>
      <c r="O51" s="84"/>
      <c r="P51" s="136"/>
      <c r="Q51" s="80">
        <f>AVERAGE(I51/18*K51)</f>
        <v>0</v>
      </c>
      <c r="R51" s="80">
        <f t="shared" si="30"/>
        <v>0</v>
      </c>
      <c r="S51" s="80">
        <f t="shared" si="49"/>
        <v>0</v>
      </c>
      <c r="T51" s="80">
        <f t="shared" si="50"/>
        <v>0</v>
      </c>
      <c r="U51" s="80">
        <f t="shared" si="36"/>
        <v>0</v>
      </c>
      <c r="V51" s="80">
        <f>AN51*25%</f>
        <v>9871.5</v>
      </c>
      <c r="W51" s="42"/>
      <c r="X51" s="42"/>
      <c r="Y51" s="42"/>
      <c r="Z51" s="42"/>
      <c r="AA51" s="42"/>
      <c r="AB51" s="42"/>
      <c r="AC51" s="42"/>
      <c r="AD51" s="80">
        <f t="shared" ref="AD51:AD55" si="56">P51+Q51+R51+S51+T51+U51+V51+X51+Z51+AB51+AC51</f>
        <v>9871.5</v>
      </c>
      <c r="AE51" s="80">
        <f>AVERAGE((R51+S51+T51+V51+AN51+Q51)*10%)</f>
        <v>4935.75</v>
      </c>
      <c r="AF51" s="80"/>
      <c r="AG51" s="139"/>
      <c r="AH51" s="42"/>
      <c r="AI51" s="42"/>
      <c r="AJ51" s="42"/>
      <c r="AK51" s="42"/>
      <c r="AL51" s="42"/>
      <c r="AM51" s="42"/>
      <c r="AN51" s="42">
        <v>39486</v>
      </c>
      <c r="AO51" s="42">
        <f t="shared" si="6"/>
        <v>54293.25</v>
      </c>
      <c r="AP51" s="42">
        <f t="shared" si="52"/>
        <v>651519</v>
      </c>
      <c r="AQ51" s="42">
        <f>AN51*1.25</f>
        <v>49357.5</v>
      </c>
      <c r="AR51" s="38"/>
    </row>
    <row r="52" spans="1:44" s="38" customFormat="1" ht="13.5" customHeight="1">
      <c r="A52" s="31">
        <v>24</v>
      </c>
      <c r="B52" s="256">
        <v>30.1</v>
      </c>
      <c r="C52" s="31" t="s">
        <v>68</v>
      </c>
      <c r="D52" s="31" t="s">
        <v>48</v>
      </c>
      <c r="E52" s="31" t="s">
        <v>95</v>
      </c>
      <c r="F52" s="31" t="s">
        <v>43</v>
      </c>
      <c r="G52" s="31">
        <v>5.41</v>
      </c>
      <c r="H52" s="31" t="s">
        <v>49</v>
      </c>
      <c r="I52" s="266">
        <f t="shared" si="23"/>
        <v>119675.96250000001</v>
      </c>
      <c r="J52" s="255"/>
      <c r="K52" s="255"/>
      <c r="L52" s="35">
        <v>15</v>
      </c>
      <c r="M52" s="35">
        <v>5</v>
      </c>
      <c r="N52" s="31"/>
      <c r="O52" s="34">
        <v>20</v>
      </c>
      <c r="P52" s="29">
        <f t="shared" si="40"/>
        <v>0</v>
      </c>
      <c r="Q52" s="35">
        <f t="shared" si="41"/>
        <v>0</v>
      </c>
      <c r="R52" s="35">
        <f t="shared" ref="R52:R55" si="57">SUM((I52/18)*L52)</f>
        <v>99729.968750000015</v>
      </c>
      <c r="S52" s="35">
        <f t="shared" ref="S52" si="58">SUM((I52/18)*M52)</f>
        <v>33243.322916666672</v>
      </c>
      <c r="T52" s="62">
        <f t="shared" ref="T52:T55" si="59">SUM((I52/18)*N52)</f>
        <v>0</v>
      </c>
      <c r="U52" s="35">
        <f t="shared" si="39"/>
        <v>49864.984375000007</v>
      </c>
      <c r="V52" s="35">
        <f t="shared" ref="V52:V55" si="60">SUM((P52+Q52+R52+S52+T52)*25%)</f>
        <v>33243.322916666672</v>
      </c>
      <c r="W52" s="29">
        <v>10</v>
      </c>
      <c r="X52" s="29">
        <v>2460</v>
      </c>
      <c r="Y52" s="29">
        <v>5</v>
      </c>
      <c r="Z52" s="29">
        <v>1230</v>
      </c>
      <c r="AA52" s="29"/>
      <c r="AB52" s="29"/>
      <c r="AC52" s="29"/>
      <c r="AD52" s="35">
        <f t="shared" si="56"/>
        <v>219771.59895833337</v>
      </c>
      <c r="AE52" s="62">
        <f t="shared" ref="AE52:AE55" si="61">(P52+Q52+R52+S52+T52+V52)*10%</f>
        <v>16621.661458333339</v>
      </c>
      <c r="AF52" s="35">
        <v>4424</v>
      </c>
      <c r="AG52" s="137"/>
      <c r="AH52" s="29">
        <v>1965</v>
      </c>
      <c r="AI52" s="29">
        <v>17697</v>
      </c>
      <c r="AJ52" s="29"/>
      <c r="AK52" s="29"/>
      <c r="AL52" s="29"/>
      <c r="AM52" s="29">
        <f>(P52+Q52+R52+S52+T52+V52)*40%</f>
        <v>66486.645833333358</v>
      </c>
      <c r="AN52" s="29"/>
      <c r="AO52" s="29">
        <f t="shared" si="6"/>
        <v>326965.90625000006</v>
      </c>
      <c r="AP52" s="94">
        <f t="shared" si="52"/>
        <v>3923590.8750000009</v>
      </c>
      <c r="AQ52" s="29">
        <f t="shared" ref="AQ52:AQ55" si="62">P52+Q52+R52+S52+T52+V52</f>
        <v>166216.61458333337</v>
      </c>
    </row>
    <row r="53" spans="1:44" s="38" customFormat="1" ht="13.5" customHeight="1">
      <c r="A53" s="31">
        <v>25</v>
      </c>
      <c r="B53" s="256">
        <v>3</v>
      </c>
      <c r="C53" s="31" t="s">
        <v>68</v>
      </c>
      <c r="D53" s="31">
        <v>2</v>
      </c>
      <c r="E53" s="31" t="s">
        <v>103</v>
      </c>
      <c r="F53" s="31" t="s">
        <v>60</v>
      </c>
      <c r="G53" s="31">
        <v>3.85</v>
      </c>
      <c r="H53" s="31" t="s">
        <v>63</v>
      </c>
      <c r="I53" s="266">
        <f t="shared" si="23"/>
        <v>85166.8125</v>
      </c>
      <c r="J53" s="255"/>
      <c r="K53" s="255"/>
      <c r="L53" s="35">
        <v>18</v>
      </c>
      <c r="M53" s="35"/>
      <c r="N53" s="31"/>
      <c r="O53" s="34">
        <v>18</v>
      </c>
      <c r="P53" s="29">
        <f t="shared" si="40"/>
        <v>0</v>
      </c>
      <c r="Q53" s="35">
        <f t="shared" si="41"/>
        <v>0</v>
      </c>
      <c r="R53" s="35">
        <f t="shared" si="57"/>
        <v>85166.8125</v>
      </c>
      <c r="S53" s="35">
        <f t="shared" ref="S53:S55" si="63">SUM((I53/18)*M53)</f>
        <v>0</v>
      </c>
      <c r="T53" s="62">
        <f t="shared" si="59"/>
        <v>0</v>
      </c>
      <c r="U53" s="35">
        <f t="shared" si="39"/>
        <v>31937.5546875</v>
      </c>
      <c r="V53" s="35">
        <f t="shared" si="60"/>
        <v>21291.703125</v>
      </c>
      <c r="W53" s="29">
        <v>8</v>
      </c>
      <c r="X53" s="29">
        <v>1968</v>
      </c>
      <c r="Y53" s="29"/>
      <c r="Z53" s="29"/>
      <c r="AA53" s="29"/>
      <c r="AB53" s="29"/>
      <c r="AC53" s="29"/>
      <c r="AD53" s="35">
        <f t="shared" si="56"/>
        <v>140364.0703125</v>
      </c>
      <c r="AE53" s="62">
        <f t="shared" si="61"/>
        <v>10645.8515625</v>
      </c>
      <c r="AF53" s="35">
        <v>4424</v>
      </c>
      <c r="AG53" s="137"/>
      <c r="AH53" s="29">
        <v>393</v>
      </c>
      <c r="AI53" s="29"/>
      <c r="AJ53" s="29"/>
      <c r="AK53" s="29">
        <f>(P53+Q53+R53+S53+V53)*30%</f>
        <v>31937.5546875</v>
      </c>
      <c r="AL53" s="29"/>
      <c r="AM53" s="29"/>
      <c r="AN53" s="29"/>
      <c r="AO53" s="29">
        <f t="shared" si="6"/>
        <v>187764.4765625</v>
      </c>
      <c r="AP53" s="94">
        <f t="shared" si="52"/>
        <v>2253173.71875</v>
      </c>
      <c r="AQ53" s="29">
        <f t="shared" si="62"/>
        <v>106458.515625</v>
      </c>
    </row>
    <row r="54" spans="1:44" s="38" customFormat="1" ht="13.5" customHeight="1">
      <c r="A54" s="31">
        <v>26</v>
      </c>
      <c r="B54" s="256">
        <v>13.8</v>
      </c>
      <c r="C54" s="31" t="s">
        <v>68</v>
      </c>
      <c r="D54" s="31" t="s">
        <v>48</v>
      </c>
      <c r="E54" s="31" t="s">
        <v>95</v>
      </c>
      <c r="F54" s="31" t="s">
        <v>43</v>
      </c>
      <c r="G54" s="31">
        <v>5.16</v>
      </c>
      <c r="H54" s="31" t="s">
        <v>49</v>
      </c>
      <c r="I54" s="266">
        <f t="shared" si="23"/>
        <v>114145.65000000001</v>
      </c>
      <c r="J54" s="255"/>
      <c r="K54" s="255"/>
      <c r="L54" s="35">
        <v>18</v>
      </c>
      <c r="M54" s="35"/>
      <c r="N54" s="31"/>
      <c r="O54" s="34">
        <v>18</v>
      </c>
      <c r="P54" s="29">
        <f t="shared" si="40"/>
        <v>0</v>
      </c>
      <c r="Q54" s="35">
        <f t="shared" si="41"/>
        <v>0</v>
      </c>
      <c r="R54" s="35">
        <f t="shared" si="57"/>
        <v>114145.65000000001</v>
      </c>
      <c r="S54" s="35">
        <f t="shared" si="63"/>
        <v>0</v>
      </c>
      <c r="T54" s="62">
        <f t="shared" si="59"/>
        <v>0</v>
      </c>
      <c r="U54" s="35">
        <f t="shared" si="39"/>
        <v>42804.618750000001</v>
      </c>
      <c r="V54" s="35">
        <f t="shared" si="60"/>
        <v>28536.412500000002</v>
      </c>
      <c r="W54" s="29">
        <v>9</v>
      </c>
      <c r="X54" s="29">
        <v>2214</v>
      </c>
      <c r="Y54" s="29"/>
      <c r="Z54" s="29"/>
      <c r="AA54" s="29"/>
      <c r="AB54" s="29"/>
      <c r="AC54" s="29"/>
      <c r="AD54" s="35">
        <f t="shared" si="56"/>
        <v>187700.68125000002</v>
      </c>
      <c r="AE54" s="62">
        <f t="shared" si="61"/>
        <v>14268.206250000001</v>
      </c>
      <c r="AF54" s="35">
        <v>4424</v>
      </c>
      <c r="AG54" s="137"/>
      <c r="AH54" s="29"/>
      <c r="AI54" s="29">
        <v>17697</v>
      </c>
      <c r="AJ54" s="29"/>
      <c r="AK54" s="29"/>
      <c r="AL54" s="29"/>
      <c r="AM54" s="29">
        <f>(P54+Q54+R54+S54+T54+V54)*40%</f>
        <v>57072.825000000004</v>
      </c>
      <c r="AN54" s="29"/>
      <c r="AO54" s="29">
        <f t="shared" si="6"/>
        <v>281162.71250000002</v>
      </c>
      <c r="AP54" s="94">
        <f t="shared" si="52"/>
        <v>3373952.5500000003</v>
      </c>
      <c r="AQ54" s="29">
        <f t="shared" si="62"/>
        <v>142682.0625</v>
      </c>
    </row>
    <row r="55" spans="1:44" s="38" customFormat="1" ht="13.5" customHeight="1">
      <c r="A55" s="31">
        <v>27</v>
      </c>
      <c r="B55" s="256">
        <v>9.8000000000000007</v>
      </c>
      <c r="C55" s="31" t="s">
        <v>68</v>
      </c>
      <c r="D55" s="31">
        <v>1</v>
      </c>
      <c r="E55" s="31" t="s">
        <v>96</v>
      </c>
      <c r="F55" s="31" t="s">
        <v>43</v>
      </c>
      <c r="G55" s="31">
        <v>4.79</v>
      </c>
      <c r="H55" s="31" t="s">
        <v>44</v>
      </c>
      <c r="I55" s="266">
        <f t="shared" si="23"/>
        <v>105960.78750000001</v>
      </c>
      <c r="J55" s="255"/>
      <c r="K55" s="255"/>
      <c r="L55" s="35">
        <v>18</v>
      </c>
      <c r="M55" s="35"/>
      <c r="N55" s="31"/>
      <c r="O55" s="34">
        <v>18</v>
      </c>
      <c r="P55" s="29">
        <f t="shared" si="40"/>
        <v>0</v>
      </c>
      <c r="Q55" s="35">
        <f t="shared" si="41"/>
        <v>0</v>
      </c>
      <c r="R55" s="35">
        <f t="shared" si="57"/>
        <v>105960.78750000001</v>
      </c>
      <c r="S55" s="35">
        <f t="shared" si="63"/>
        <v>0</v>
      </c>
      <c r="T55" s="62">
        <f t="shared" si="59"/>
        <v>0</v>
      </c>
      <c r="U55" s="35">
        <f t="shared" si="39"/>
        <v>39735.295312499999</v>
      </c>
      <c r="V55" s="35">
        <f t="shared" si="60"/>
        <v>26490.196875000001</v>
      </c>
      <c r="W55" s="29">
        <v>9</v>
      </c>
      <c r="X55" s="29">
        <v>2214</v>
      </c>
      <c r="Y55" s="29"/>
      <c r="Z55" s="29"/>
      <c r="AA55" s="29"/>
      <c r="AB55" s="29"/>
      <c r="AC55" s="29"/>
      <c r="AD55" s="35">
        <f t="shared" si="56"/>
        <v>174400.27968750001</v>
      </c>
      <c r="AE55" s="62">
        <f t="shared" si="61"/>
        <v>13245.098437500001</v>
      </c>
      <c r="AF55" s="35">
        <v>4424</v>
      </c>
      <c r="AG55" s="35"/>
      <c r="AH55" s="29">
        <v>7074</v>
      </c>
      <c r="AI55" s="29"/>
      <c r="AJ55" s="29"/>
      <c r="AK55" s="29"/>
      <c r="AL55" s="29">
        <f>(P55+Q55+R55+S55+T55+V55)*35%</f>
        <v>46357.844531249997</v>
      </c>
      <c r="AM55" s="29"/>
      <c r="AN55" s="29"/>
      <c r="AO55" s="29">
        <f t="shared" si="6"/>
        <v>245501.22265625</v>
      </c>
      <c r="AP55" s="94">
        <f t="shared" si="52"/>
        <v>2946014.671875</v>
      </c>
      <c r="AQ55" s="29">
        <f t="shared" si="62"/>
        <v>132450.984375</v>
      </c>
    </row>
    <row r="56" spans="1:44" s="51" customFormat="1" ht="13.5" customHeight="1">
      <c r="A56" s="31">
        <v>28</v>
      </c>
      <c r="B56" s="256">
        <v>1</v>
      </c>
      <c r="C56" s="77" t="s">
        <v>107</v>
      </c>
      <c r="D56" s="77"/>
      <c r="E56" s="77"/>
      <c r="F56" s="77" t="s">
        <v>60</v>
      </c>
      <c r="G56" s="77">
        <v>3.36</v>
      </c>
      <c r="H56" s="77" t="s">
        <v>61</v>
      </c>
      <c r="I56" s="80">
        <f t="shared" ref="I56:I61" si="64">SUM(G56*17697*1.25)</f>
        <v>74327.399999999994</v>
      </c>
      <c r="J56" s="247"/>
      <c r="K56" s="247"/>
      <c r="L56" s="80"/>
      <c r="M56" s="80"/>
      <c r="N56" s="77"/>
      <c r="O56" s="84"/>
      <c r="P56" s="136"/>
      <c r="Q56" s="80">
        <f>AVERAGE(I56/18*K56)</f>
        <v>0</v>
      </c>
      <c r="R56" s="80">
        <f t="shared" si="30"/>
        <v>0</v>
      </c>
      <c r="S56" s="80">
        <f t="shared" si="49"/>
        <v>0</v>
      </c>
      <c r="T56" s="80">
        <f t="shared" si="50"/>
        <v>0</v>
      </c>
      <c r="U56" s="80">
        <f t="shared" si="36"/>
        <v>0</v>
      </c>
      <c r="V56" s="80">
        <f t="shared" ref="V56:V61" si="65">AN56*25%</f>
        <v>18581.75</v>
      </c>
      <c r="W56" s="42"/>
      <c r="X56" s="42"/>
      <c r="Y56" s="42"/>
      <c r="Z56" s="42"/>
      <c r="AA56" s="42"/>
      <c r="AB56" s="42"/>
      <c r="AC56" s="42"/>
      <c r="AD56" s="80">
        <f t="shared" ref="AD56:AD64" si="66">P56+Q56+R56+S56+T56+U56+V56+X56+Z56+AB56+AC56</f>
        <v>18581.75</v>
      </c>
      <c r="AE56" s="80">
        <f t="shared" ref="AE56:AE61" si="67">AVERAGE((R56+S56+T56+V56+AN56+Q56)*10%)</f>
        <v>9290.875</v>
      </c>
      <c r="AF56" s="80"/>
      <c r="AG56" s="80"/>
      <c r="AH56" s="42"/>
      <c r="AI56" s="42"/>
      <c r="AJ56" s="42"/>
      <c r="AK56" s="42"/>
      <c r="AL56" s="42"/>
      <c r="AM56" s="42"/>
      <c r="AN56" s="42">
        <v>74327</v>
      </c>
      <c r="AO56" s="42">
        <f t="shared" si="6"/>
        <v>102199.625</v>
      </c>
      <c r="AP56" s="42">
        <f t="shared" si="52"/>
        <v>1226395.5</v>
      </c>
      <c r="AQ56" s="42">
        <f t="shared" ref="AQ56:AQ61" si="68">AN56*1.25</f>
        <v>92908.75</v>
      </c>
      <c r="AR56" s="38"/>
    </row>
    <row r="57" spans="1:44" s="51" customFormat="1" ht="13.5" customHeight="1">
      <c r="A57" s="31">
        <v>29</v>
      </c>
      <c r="B57" s="256">
        <v>17</v>
      </c>
      <c r="C57" s="77" t="s">
        <v>105</v>
      </c>
      <c r="D57" s="77">
        <v>2</v>
      </c>
      <c r="E57" s="77"/>
      <c r="F57" s="77" t="s">
        <v>43</v>
      </c>
      <c r="G57" s="77">
        <v>4.99</v>
      </c>
      <c r="H57" s="77" t="s">
        <v>57</v>
      </c>
      <c r="I57" s="80">
        <f t="shared" si="64"/>
        <v>110385.03750000001</v>
      </c>
      <c r="J57" s="247"/>
      <c r="K57" s="247"/>
      <c r="L57" s="80"/>
      <c r="M57" s="80"/>
      <c r="N57" s="77"/>
      <c r="O57" s="84"/>
      <c r="P57" s="136"/>
      <c r="Q57" s="80">
        <f>AVERAGE(I57/18*K57)</f>
        <v>0</v>
      </c>
      <c r="R57" s="80">
        <f t="shared" si="30"/>
        <v>0</v>
      </c>
      <c r="S57" s="80">
        <f t="shared" si="49"/>
        <v>0</v>
      </c>
      <c r="T57" s="80">
        <f t="shared" si="50"/>
        <v>0</v>
      </c>
      <c r="U57" s="80">
        <f t="shared" si="36"/>
        <v>0</v>
      </c>
      <c r="V57" s="80">
        <f t="shared" si="65"/>
        <v>27596.25</v>
      </c>
      <c r="W57" s="42"/>
      <c r="X57" s="42"/>
      <c r="Y57" s="42"/>
      <c r="Z57" s="42"/>
      <c r="AA57" s="42"/>
      <c r="AB57" s="42"/>
      <c r="AC57" s="42"/>
      <c r="AD57" s="80">
        <f t="shared" si="66"/>
        <v>27596.25</v>
      </c>
      <c r="AE57" s="80">
        <f t="shared" si="67"/>
        <v>13798.125</v>
      </c>
      <c r="AF57" s="80"/>
      <c r="AG57" s="80"/>
      <c r="AH57" s="42"/>
      <c r="AI57" s="42"/>
      <c r="AJ57" s="42"/>
      <c r="AK57" s="42"/>
      <c r="AL57" s="42"/>
      <c r="AM57" s="42"/>
      <c r="AN57" s="42">
        <v>110385</v>
      </c>
      <c r="AO57" s="42">
        <f t="shared" si="6"/>
        <v>151779.375</v>
      </c>
      <c r="AP57" s="42">
        <f t="shared" si="52"/>
        <v>1821352.5</v>
      </c>
      <c r="AQ57" s="42">
        <f t="shared" si="68"/>
        <v>137981.25</v>
      </c>
      <c r="AR57" s="38"/>
    </row>
    <row r="58" spans="1:44" s="51" customFormat="1" ht="13.5" customHeight="1">
      <c r="A58" s="31">
        <v>30</v>
      </c>
      <c r="B58" s="256">
        <v>7.1</v>
      </c>
      <c r="C58" s="77" t="s">
        <v>107</v>
      </c>
      <c r="D58" s="77"/>
      <c r="E58" s="77"/>
      <c r="F58" s="77" t="s">
        <v>43</v>
      </c>
      <c r="G58" s="77">
        <v>3.85</v>
      </c>
      <c r="H58" s="77" t="s">
        <v>54</v>
      </c>
      <c r="I58" s="80">
        <f t="shared" si="64"/>
        <v>85166.8125</v>
      </c>
      <c r="J58" s="247"/>
      <c r="K58" s="247"/>
      <c r="L58" s="80"/>
      <c r="M58" s="80"/>
      <c r="N58" s="77"/>
      <c r="O58" s="84"/>
      <c r="P58" s="136"/>
      <c r="Q58" s="80"/>
      <c r="R58" s="80"/>
      <c r="S58" s="80"/>
      <c r="T58" s="80"/>
      <c r="U58" s="80"/>
      <c r="V58" s="80">
        <f t="shared" si="65"/>
        <v>21291.75</v>
      </c>
      <c r="W58" s="42"/>
      <c r="X58" s="42"/>
      <c r="Y58" s="42"/>
      <c r="Z58" s="42"/>
      <c r="AA58" s="42"/>
      <c r="AB58" s="42"/>
      <c r="AC58" s="42"/>
      <c r="AD58" s="80">
        <f t="shared" si="66"/>
        <v>21291.75</v>
      </c>
      <c r="AE58" s="80">
        <f t="shared" si="67"/>
        <v>10645.875</v>
      </c>
      <c r="AF58" s="80"/>
      <c r="AG58" s="80"/>
      <c r="AH58" s="42"/>
      <c r="AI58" s="42"/>
      <c r="AJ58" s="42"/>
      <c r="AK58" s="42"/>
      <c r="AL58" s="42"/>
      <c r="AM58" s="42"/>
      <c r="AN58" s="42">
        <v>85167</v>
      </c>
      <c r="AO58" s="42">
        <f t="shared" si="6"/>
        <v>117104.625</v>
      </c>
      <c r="AP58" s="42">
        <f t="shared" si="52"/>
        <v>1405255.5</v>
      </c>
      <c r="AQ58" s="42">
        <f t="shared" si="68"/>
        <v>106458.75</v>
      </c>
      <c r="AR58" s="38"/>
    </row>
    <row r="59" spans="1:44" s="51" customFormat="1" ht="13.5" customHeight="1">
      <c r="A59" s="276">
        <v>31</v>
      </c>
      <c r="B59" s="149">
        <v>12.6</v>
      </c>
      <c r="C59" s="77" t="s">
        <v>107</v>
      </c>
      <c r="D59" s="77">
        <v>2</v>
      </c>
      <c r="E59" s="77"/>
      <c r="F59" s="77" t="s">
        <v>43</v>
      </c>
      <c r="G59" s="77">
        <v>4.21</v>
      </c>
      <c r="H59" s="77" t="s">
        <v>52</v>
      </c>
      <c r="I59" s="80">
        <f t="shared" si="64"/>
        <v>93130.462499999994</v>
      </c>
      <c r="J59" s="247"/>
      <c r="K59" s="247"/>
      <c r="L59" s="80"/>
      <c r="M59" s="80"/>
      <c r="N59" s="77"/>
      <c r="O59" s="84"/>
      <c r="P59" s="136"/>
      <c r="Q59" s="80"/>
      <c r="R59" s="80"/>
      <c r="S59" s="80"/>
      <c r="T59" s="80"/>
      <c r="U59" s="80"/>
      <c r="V59" s="80">
        <f t="shared" si="65"/>
        <v>23282.5</v>
      </c>
      <c r="W59" s="42"/>
      <c r="X59" s="42"/>
      <c r="Y59" s="42"/>
      <c r="Z59" s="42"/>
      <c r="AA59" s="42"/>
      <c r="AB59" s="42"/>
      <c r="AC59" s="42"/>
      <c r="AD59" s="80">
        <f t="shared" si="66"/>
        <v>23282.5</v>
      </c>
      <c r="AE59" s="80">
        <f t="shared" si="67"/>
        <v>11641.25</v>
      </c>
      <c r="AF59" s="80"/>
      <c r="AG59" s="80"/>
      <c r="AH59" s="42"/>
      <c r="AI59" s="42"/>
      <c r="AJ59" s="42"/>
      <c r="AK59" s="42"/>
      <c r="AL59" s="42"/>
      <c r="AM59" s="42"/>
      <c r="AN59" s="42">
        <v>93130</v>
      </c>
      <c r="AO59" s="42">
        <f t="shared" si="6"/>
        <v>128053.75</v>
      </c>
      <c r="AP59" s="42">
        <f t="shared" si="52"/>
        <v>1536645</v>
      </c>
      <c r="AQ59" s="42">
        <f t="shared" si="68"/>
        <v>116412.5</v>
      </c>
      <c r="AR59" s="38"/>
    </row>
    <row r="60" spans="1:44" s="51" customFormat="1" ht="12.75" customHeight="1">
      <c r="A60" s="31">
        <v>32</v>
      </c>
      <c r="B60" s="256">
        <v>6</v>
      </c>
      <c r="C60" s="77" t="s">
        <v>106</v>
      </c>
      <c r="D60" s="77"/>
      <c r="E60" s="77"/>
      <c r="F60" s="77" t="s">
        <v>43</v>
      </c>
      <c r="G60" s="77">
        <v>3.78</v>
      </c>
      <c r="H60" s="77" t="s">
        <v>54</v>
      </c>
      <c r="I60" s="80">
        <f t="shared" si="64"/>
        <v>83618.325000000012</v>
      </c>
      <c r="J60" s="247"/>
      <c r="K60" s="247"/>
      <c r="L60" s="80"/>
      <c r="M60" s="80"/>
      <c r="N60" s="77"/>
      <c r="O60" s="84"/>
      <c r="P60" s="136"/>
      <c r="Q60" s="80"/>
      <c r="R60" s="80"/>
      <c r="S60" s="80"/>
      <c r="T60" s="80"/>
      <c r="U60" s="80"/>
      <c r="V60" s="80">
        <f t="shared" si="65"/>
        <v>20904.5</v>
      </c>
      <c r="W60" s="42"/>
      <c r="X60" s="42"/>
      <c r="Y60" s="42"/>
      <c r="Z60" s="42"/>
      <c r="AA60" s="42"/>
      <c r="AB60" s="42"/>
      <c r="AC60" s="42"/>
      <c r="AD60" s="80">
        <f t="shared" si="66"/>
        <v>20904.5</v>
      </c>
      <c r="AE60" s="80">
        <f t="shared" si="67"/>
        <v>10452.25</v>
      </c>
      <c r="AF60" s="80"/>
      <c r="AG60" s="80"/>
      <c r="AH60" s="42"/>
      <c r="AI60" s="42"/>
      <c r="AJ60" s="42"/>
      <c r="AK60" s="42"/>
      <c r="AL60" s="42"/>
      <c r="AM60" s="42"/>
      <c r="AN60" s="42">
        <v>83618</v>
      </c>
      <c r="AO60" s="42">
        <f t="shared" si="6"/>
        <v>114974.75</v>
      </c>
      <c r="AP60" s="42">
        <f t="shared" si="52"/>
        <v>1379697</v>
      </c>
      <c r="AQ60" s="42">
        <f t="shared" si="68"/>
        <v>104522.5</v>
      </c>
      <c r="AR60" s="38"/>
    </row>
    <row r="61" spans="1:44" s="51" customFormat="1" ht="13.5" customHeight="1">
      <c r="A61" s="31">
        <v>33</v>
      </c>
      <c r="B61" s="256">
        <v>21</v>
      </c>
      <c r="C61" s="77" t="s">
        <v>77</v>
      </c>
      <c r="D61" s="77">
        <v>2</v>
      </c>
      <c r="E61" s="77"/>
      <c r="F61" s="77" t="s">
        <v>43</v>
      </c>
      <c r="G61" s="77">
        <v>4.43</v>
      </c>
      <c r="H61" s="77" t="s">
        <v>52</v>
      </c>
      <c r="I61" s="80">
        <f t="shared" si="64"/>
        <v>97997.137499999983</v>
      </c>
      <c r="J61" s="247"/>
      <c r="K61" s="247"/>
      <c r="L61" s="80"/>
      <c r="M61" s="80"/>
      <c r="N61" s="77"/>
      <c r="O61" s="84"/>
      <c r="P61" s="136"/>
      <c r="Q61" s="80">
        <f>AVERAGE(I61/20*K61)</f>
        <v>0</v>
      </c>
      <c r="R61" s="80"/>
      <c r="S61" s="80"/>
      <c r="T61" s="80"/>
      <c r="U61" s="80"/>
      <c r="V61" s="80">
        <f t="shared" si="65"/>
        <v>24499.25</v>
      </c>
      <c r="W61" s="42"/>
      <c r="X61" s="42"/>
      <c r="Y61" s="42"/>
      <c r="Z61" s="42"/>
      <c r="AA61" s="42"/>
      <c r="AB61" s="42"/>
      <c r="AC61" s="42"/>
      <c r="AD61" s="80">
        <f t="shared" si="66"/>
        <v>24499.25</v>
      </c>
      <c r="AE61" s="80">
        <f t="shared" si="67"/>
        <v>12249.625</v>
      </c>
      <c r="AF61" s="80"/>
      <c r="AG61" s="80"/>
      <c r="AH61" s="42"/>
      <c r="AI61" s="42"/>
      <c r="AJ61" s="42"/>
      <c r="AK61" s="42"/>
      <c r="AL61" s="42"/>
      <c r="AM61" s="42"/>
      <c r="AN61" s="42">
        <v>97997</v>
      </c>
      <c r="AO61" s="42">
        <f t="shared" si="6"/>
        <v>134745.875</v>
      </c>
      <c r="AP61" s="42">
        <f t="shared" si="52"/>
        <v>1616950.5</v>
      </c>
      <c r="AQ61" s="42">
        <f t="shared" si="68"/>
        <v>122496.25</v>
      </c>
      <c r="AR61" s="38"/>
    </row>
    <row r="62" spans="1:44" s="38" customFormat="1" ht="13.5" customHeight="1">
      <c r="A62" s="31">
        <v>34</v>
      </c>
      <c r="B62" s="256">
        <v>10</v>
      </c>
      <c r="C62" s="31" t="s">
        <v>117</v>
      </c>
      <c r="D62" s="31">
        <v>1</v>
      </c>
      <c r="E62" s="31" t="s">
        <v>96</v>
      </c>
      <c r="F62" s="31" t="s">
        <v>43</v>
      </c>
      <c r="G62" s="31">
        <v>4.8600000000000003</v>
      </c>
      <c r="H62" s="31" t="s">
        <v>44</v>
      </c>
      <c r="I62" s="266">
        <f t="shared" si="23"/>
        <v>107509.27500000002</v>
      </c>
      <c r="J62" s="255"/>
      <c r="K62" s="255"/>
      <c r="L62" s="35"/>
      <c r="M62" s="35">
        <v>10</v>
      </c>
      <c r="N62" s="31">
        <v>9</v>
      </c>
      <c r="O62" s="34">
        <v>19</v>
      </c>
      <c r="P62" s="142"/>
      <c r="Q62" s="35">
        <f t="shared" ref="Q62:Q63" si="69">(I62/18)*K62</f>
        <v>0</v>
      </c>
      <c r="R62" s="35">
        <f t="shared" ref="R62:R64" si="70">SUM((I62/18)*L62)</f>
        <v>0</v>
      </c>
      <c r="S62" s="35">
        <f t="shared" ref="S62:S64" si="71">SUM((I62/18)*M62)</f>
        <v>59727.375000000015</v>
      </c>
      <c r="T62" s="62">
        <f t="shared" ref="T62" si="72">SUM((I62/18)*N62)</f>
        <v>53754.637500000012</v>
      </c>
      <c r="U62" s="35">
        <f t="shared" ref="U62:U64" si="73">(I62/18*O62*1.25)*30%</f>
        <v>42555.754687500004</v>
      </c>
      <c r="V62" s="35">
        <f t="shared" ref="V62:V64" si="74">SUM((P62+Q62+R62+S62+T62)*25%)</f>
        <v>28370.503125000007</v>
      </c>
      <c r="W62" s="29"/>
      <c r="X62" s="29"/>
      <c r="Y62" s="29">
        <v>10</v>
      </c>
      <c r="Z62" s="29">
        <v>1960</v>
      </c>
      <c r="AA62" s="29">
        <v>8</v>
      </c>
      <c r="AB62" s="29">
        <v>1568</v>
      </c>
      <c r="AC62" s="29"/>
      <c r="AD62" s="35">
        <f t="shared" si="66"/>
        <v>187936.27031250004</v>
      </c>
      <c r="AE62" s="62">
        <f t="shared" ref="AE62:AE64" si="75">(P62+Q62+R62+S62+T62+V62)*10%</f>
        <v>14185.251562500003</v>
      </c>
      <c r="AF62" s="35"/>
      <c r="AG62" s="35">
        <v>3539</v>
      </c>
      <c r="AH62" s="29">
        <v>2358</v>
      </c>
      <c r="AI62" s="29"/>
      <c r="AJ62" s="29"/>
      <c r="AK62" s="29"/>
      <c r="AL62" s="29">
        <f>(P62+Q62+R62+S62+T62+V62)*35%</f>
        <v>49648.380468750009</v>
      </c>
      <c r="AM62" s="29"/>
      <c r="AN62" s="29"/>
      <c r="AO62" s="29">
        <f t="shared" si="6"/>
        <v>257666.90234375006</v>
      </c>
      <c r="AP62" s="94">
        <f t="shared" si="52"/>
        <v>3092002.8281250009</v>
      </c>
      <c r="AQ62" s="29">
        <f t="shared" ref="AQ62:AQ64" si="76">P62+Q62+R62+S62+T62+V62</f>
        <v>141852.51562500003</v>
      </c>
    </row>
    <row r="63" spans="1:44" s="38" customFormat="1" ht="13.5" customHeight="1">
      <c r="A63" s="31">
        <v>35</v>
      </c>
      <c r="B63" s="256">
        <v>9</v>
      </c>
      <c r="C63" s="31" t="s">
        <v>42</v>
      </c>
      <c r="D63" s="31">
        <v>2</v>
      </c>
      <c r="E63" s="31" t="s">
        <v>103</v>
      </c>
      <c r="F63" s="31" t="s">
        <v>43</v>
      </c>
      <c r="G63" s="31">
        <v>4.74</v>
      </c>
      <c r="H63" s="31" t="s">
        <v>57</v>
      </c>
      <c r="I63" s="266">
        <f t="shared" si="23"/>
        <v>104854.72500000001</v>
      </c>
      <c r="J63" s="255"/>
      <c r="K63" s="255"/>
      <c r="L63" s="35"/>
      <c r="M63" s="35">
        <v>14</v>
      </c>
      <c r="N63" s="31">
        <v>5</v>
      </c>
      <c r="O63" s="34">
        <v>19</v>
      </c>
      <c r="P63" s="142"/>
      <c r="Q63" s="35">
        <f t="shared" si="69"/>
        <v>0</v>
      </c>
      <c r="R63" s="35">
        <f t="shared" si="70"/>
        <v>0</v>
      </c>
      <c r="S63" s="35">
        <f t="shared" si="71"/>
        <v>81553.675000000017</v>
      </c>
      <c r="T63" s="62">
        <f t="shared" ref="T63:T64" si="77">SUM((I63/18)*N63)</f>
        <v>29126.312500000004</v>
      </c>
      <c r="U63" s="35">
        <f t="shared" si="73"/>
        <v>41504.99531250001</v>
      </c>
      <c r="V63" s="35">
        <f t="shared" si="74"/>
        <v>27669.996875000004</v>
      </c>
      <c r="W63" s="29"/>
      <c r="X63" s="29"/>
      <c r="Y63" s="29"/>
      <c r="Z63" s="29"/>
      <c r="AA63" s="29"/>
      <c r="AB63" s="29"/>
      <c r="AC63" s="29"/>
      <c r="AD63" s="35">
        <f t="shared" si="66"/>
        <v>179854.97968750005</v>
      </c>
      <c r="AE63" s="62">
        <f t="shared" si="75"/>
        <v>13834.998437500004</v>
      </c>
      <c r="AF63" s="35"/>
      <c r="AG63" s="35"/>
      <c r="AH63" s="29">
        <v>1965</v>
      </c>
      <c r="AI63" s="29"/>
      <c r="AJ63" s="29"/>
      <c r="AK63" s="29">
        <f>(P63+Q63+R63+S63+V63)*30%</f>
        <v>32767.101562500007</v>
      </c>
      <c r="AL63" s="29"/>
      <c r="AM63" s="29"/>
      <c r="AN63" s="29"/>
      <c r="AO63" s="29">
        <f t="shared" si="6"/>
        <v>228422.07968750005</v>
      </c>
      <c r="AP63" s="94">
        <f t="shared" si="52"/>
        <v>2741064.9562500007</v>
      </c>
      <c r="AQ63" s="29">
        <f t="shared" si="76"/>
        <v>138349.98437500003</v>
      </c>
    </row>
    <row r="64" spans="1:44" s="38" customFormat="1" ht="13.5" customHeight="1">
      <c r="A64" s="31">
        <v>36</v>
      </c>
      <c r="B64" s="256">
        <v>1</v>
      </c>
      <c r="C64" s="31" t="s">
        <v>122</v>
      </c>
      <c r="D64" s="31"/>
      <c r="E64" s="31"/>
      <c r="F64" s="31" t="s">
        <v>43</v>
      </c>
      <c r="G64" s="31">
        <v>4.1399999999999997</v>
      </c>
      <c r="H64" s="31" t="s">
        <v>59</v>
      </c>
      <c r="I64" s="266">
        <f t="shared" si="23"/>
        <v>91581.974999999977</v>
      </c>
      <c r="J64" s="255"/>
      <c r="K64" s="255">
        <v>1</v>
      </c>
      <c r="L64" s="35">
        <v>6</v>
      </c>
      <c r="M64" s="35">
        <v>3</v>
      </c>
      <c r="N64" s="31"/>
      <c r="O64" s="34">
        <v>9</v>
      </c>
      <c r="P64" s="142"/>
      <c r="Q64" s="35">
        <f>(I64/18)*K64</f>
        <v>5087.8874999999989</v>
      </c>
      <c r="R64" s="35">
        <f t="shared" si="70"/>
        <v>30527.324999999993</v>
      </c>
      <c r="S64" s="35">
        <f t="shared" si="71"/>
        <v>15263.662499999997</v>
      </c>
      <c r="T64" s="62">
        <f t="shared" si="77"/>
        <v>0</v>
      </c>
      <c r="U64" s="35">
        <f t="shared" si="73"/>
        <v>17171.620312499996</v>
      </c>
      <c r="V64" s="35">
        <f t="shared" si="74"/>
        <v>12719.718749999998</v>
      </c>
      <c r="W64" s="29">
        <v>6</v>
      </c>
      <c r="X64" s="29">
        <v>1176</v>
      </c>
      <c r="Y64" s="29">
        <v>3</v>
      </c>
      <c r="Z64" s="29">
        <v>588</v>
      </c>
      <c r="AA64" s="29"/>
      <c r="AB64" s="29"/>
      <c r="AC64" s="29"/>
      <c r="AD64" s="35">
        <f t="shared" si="66"/>
        <v>82534.214062499988</v>
      </c>
      <c r="AE64" s="62">
        <f t="shared" si="75"/>
        <v>6359.859375</v>
      </c>
      <c r="AF64" s="35"/>
      <c r="AG64" s="137"/>
      <c r="AH64" s="29">
        <v>393</v>
      </c>
      <c r="AI64" s="29"/>
      <c r="AJ64" s="29"/>
      <c r="AK64" s="29"/>
      <c r="AL64" s="29"/>
      <c r="AM64" s="29"/>
      <c r="AN64" s="29"/>
      <c r="AO64" s="29">
        <f t="shared" si="6"/>
        <v>89287.073437499988</v>
      </c>
      <c r="AP64" s="94">
        <f t="shared" ref="AP64" si="78">AO64*12</f>
        <v>1071444.8812499999</v>
      </c>
      <c r="AQ64" s="29">
        <f t="shared" si="76"/>
        <v>63598.593749999993</v>
      </c>
    </row>
    <row r="65" spans="1:44" ht="13.5" customHeight="1">
      <c r="A65" s="7"/>
      <c r="B65" s="14"/>
      <c r="C65" s="14"/>
      <c r="D65" s="14"/>
      <c r="E65" s="14"/>
      <c r="F65" s="14"/>
      <c r="G65" s="14"/>
      <c r="H65" s="7"/>
      <c r="I65" s="251"/>
      <c r="J65" s="277">
        <v>10</v>
      </c>
      <c r="K65" s="278">
        <v>7.5</v>
      </c>
      <c r="L65" s="277">
        <f>SUM(L19:L64)</f>
        <v>107</v>
      </c>
      <c r="M65" s="279">
        <f>SUM(M19:M64)</f>
        <v>214</v>
      </c>
      <c r="N65" s="280">
        <f>SUM(N19:N63)</f>
        <v>86</v>
      </c>
      <c r="O65" s="251">
        <f>SUM(O19:O63)</f>
        <v>398</v>
      </c>
      <c r="P65" s="281">
        <f t="shared" ref="P65:AC65" si="79">SUM(P18:P64)</f>
        <v>55044.618749999994</v>
      </c>
      <c r="Q65" s="251">
        <f t="shared" si="79"/>
        <v>39676.91979166666</v>
      </c>
      <c r="R65" s="282">
        <f t="shared" si="79"/>
        <v>618571.59791666665</v>
      </c>
      <c r="S65" s="282">
        <f t="shared" si="79"/>
        <v>1263860.7500000002</v>
      </c>
      <c r="T65" s="283">
        <f t="shared" si="79"/>
        <v>489703.02708333335</v>
      </c>
      <c r="U65" s="282">
        <f t="shared" si="79"/>
        <v>896740.171875</v>
      </c>
      <c r="V65" s="282">
        <f t="shared" si="79"/>
        <v>1003636.7283854167</v>
      </c>
      <c r="W65" s="251">
        <f t="shared" si="79"/>
        <v>58</v>
      </c>
      <c r="X65" s="251">
        <f t="shared" si="79"/>
        <v>13868</v>
      </c>
      <c r="Y65" s="251">
        <f t="shared" si="79"/>
        <v>133</v>
      </c>
      <c r="Z65" s="282">
        <f t="shared" si="79"/>
        <v>28418</v>
      </c>
      <c r="AA65" s="251">
        <f t="shared" si="79"/>
        <v>53</v>
      </c>
      <c r="AB65" s="282">
        <f t="shared" si="79"/>
        <v>10938</v>
      </c>
      <c r="AC65" s="282">
        <f t="shared" si="79"/>
        <v>5309</v>
      </c>
      <c r="AD65" s="282">
        <f t="shared" ref="AD65:AN65" si="80">SUM(AD18:AD64)</f>
        <v>4425766.813802083</v>
      </c>
      <c r="AE65" s="283">
        <f t="shared" si="80"/>
        <v>501818.36419270834</v>
      </c>
      <c r="AF65" s="251">
        <f t="shared" si="80"/>
        <v>60168</v>
      </c>
      <c r="AG65" s="251">
        <f t="shared" si="80"/>
        <v>21234</v>
      </c>
      <c r="AH65" s="282">
        <f t="shared" si="80"/>
        <v>71148</v>
      </c>
      <c r="AI65" s="284">
        <f t="shared" si="80"/>
        <v>70788</v>
      </c>
      <c r="AJ65" s="284">
        <f t="shared" si="80"/>
        <v>59838</v>
      </c>
      <c r="AK65" s="284">
        <f t="shared" si="80"/>
        <v>284645.21601562499</v>
      </c>
      <c r="AL65" s="142">
        <f t="shared" si="80"/>
        <v>174011.28281250002</v>
      </c>
      <c r="AM65" s="284">
        <f t="shared" si="80"/>
        <v>350278.9331250001</v>
      </c>
      <c r="AN65" s="284">
        <f t="shared" si="80"/>
        <v>1547690</v>
      </c>
      <c r="AO65" s="142">
        <f t="shared" si="6"/>
        <v>7567386.6099479171</v>
      </c>
      <c r="AP65" s="284">
        <f>SUM(AP18:AP64)</f>
        <v>90808639.319374979</v>
      </c>
      <c r="AQ65" s="284">
        <f>SUM(AQ18:AQ64)</f>
        <v>5018183.641927084</v>
      </c>
      <c r="AR65" s="28"/>
    </row>
    <row r="66" spans="1:44" ht="13.5" customHeight="1">
      <c r="A66" s="285"/>
      <c r="B66" s="221"/>
      <c r="C66" s="221"/>
      <c r="D66" s="221"/>
      <c r="E66" s="221"/>
      <c r="F66" s="221"/>
      <c r="G66" s="221" t="s">
        <v>124</v>
      </c>
      <c r="H66" s="221"/>
      <c r="I66" s="221"/>
      <c r="J66" s="221"/>
      <c r="K66" s="221"/>
      <c r="L66" s="224"/>
      <c r="M66" s="225"/>
      <c r="N66" s="224"/>
      <c r="O66" s="221"/>
      <c r="P66" s="221"/>
      <c r="Q66" s="221"/>
      <c r="R66" s="235"/>
      <c r="S66" s="235"/>
      <c r="T66" s="286"/>
      <c r="U66" s="235"/>
      <c r="V66" s="221"/>
      <c r="W66" s="221"/>
      <c r="X66" s="221"/>
      <c r="Y66" s="221"/>
      <c r="Z66" s="235"/>
      <c r="AA66" s="221"/>
      <c r="AB66" s="235"/>
      <c r="AC66" s="235"/>
      <c r="AD66" s="235"/>
      <c r="AE66" s="68"/>
      <c r="AF66" s="221"/>
      <c r="AG66" s="221"/>
      <c r="AH66" s="286"/>
      <c r="AI66" s="221"/>
      <c r="AJ66" s="221"/>
      <c r="AK66" s="221"/>
      <c r="AL66" s="235"/>
      <c r="AM66" s="221"/>
      <c r="AN66" s="221"/>
      <c r="AO66" s="235"/>
      <c r="AP66" s="221"/>
      <c r="AQ66" s="217"/>
    </row>
    <row r="67" spans="1:44" ht="13.5" customHeight="1">
      <c r="A67" s="287"/>
      <c r="B67" s="287"/>
      <c r="C67" s="217"/>
      <c r="D67" s="217"/>
      <c r="E67" s="217"/>
      <c r="F67" s="217"/>
      <c r="G67" s="217" t="s">
        <v>125</v>
      </c>
      <c r="H67" s="217"/>
      <c r="I67" s="217"/>
      <c r="J67" s="217"/>
      <c r="K67" s="217"/>
      <c r="L67" s="287"/>
      <c r="M67" s="288"/>
      <c r="N67" s="287"/>
      <c r="O67" s="217"/>
      <c r="P67" s="217"/>
      <c r="Q67" s="217"/>
      <c r="R67" s="218"/>
      <c r="S67" s="218"/>
      <c r="T67" s="219"/>
      <c r="U67" s="218"/>
      <c r="V67" s="217"/>
      <c r="W67" s="217"/>
      <c r="X67" s="217"/>
      <c r="Y67" s="217"/>
      <c r="Z67" s="218"/>
      <c r="AA67" s="217"/>
      <c r="AB67" s="218"/>
      <c r="AC67" s="218"/>
      <c r="AD67" s="218"/>
      <c r="AE67" s="286"/>
      <c r="AF67" s="217"/>
      <c r="AG67" s="217"/>
      <c r="AH67" s="219"/>
      <c r="AI67" s="217"/>
      <c r="AJ67" s="217"/>
      <c r="AK67" s="217"/>
      <c r="AL67" s="218"/>
      <c r="AM67" s="217"/>
      <c r="AN67" s="217"/>
      <c r="AO67" s="218"/>
      <c r="AP67" s="217"/>
      <c r="AQ67" s="217"/>
    </row>
    <row r="68" spans="1:44" ht="13.5" customHeight="1">
      <c r="L68" s="100"/>
      <c r="M68" s="101"/>
      <c r="N68" s="100"/>
      <c r="AD68" s="38"/>
      <c r="AO68" s="38"/>
    </row>
    <row r="69" spans="1:44" ht="13.5" customHeight="1">
      <c r="A69" s="162"/>
      <c r="B69" s="162"/>
      <c r="C69" s="1"/>
      <c r="D69" s="1"/>
      <c r="E69" s="1"/>
      <c r="F69" s="162" t="s">
        <v>0</v>
      </c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2"/>
      <c r="Z69" s="60"/>
      <c r="AA69" s="3"/>
      <c r="AB69" s="59"/>
      <c r="AC69" s="59"/>
      <c r="AD69" s="73" t="s">
        <v>1</v>
      </c>
      <c r="AE69" s="61"/>
      <c r="AF69" s="17"/>
      <c r="AG69" s="17"/>
      <c r="AH69" s="61"/>
      <c r="AI69" s="17"/>
      <c r="AJ69" s="17" t="s">
        <v>70</v>
      </c>
      <c r="AK69" s="150"/>
      <c r="AL69" s="151"/>
      <c r="AM69" s="117" t="s">
        <v>119</v>
      </c>
      <c r="AN69" s="163"/>
      <c r="AO69" s="163"/>
      <c r="AP69" s="27"/>
    </row>
    <row r="70" spans="1:44" ht="13.5" customHeight="1">
      <c r="A70" s="5" t="s">
        <v>123</v>
      </c>
      <c r="B70" s="5"/>
      <c r="C70" s="5"/>
      <c r="D70" s="1"/>
      <c r="E70" s="1"/>
      <c r="H70" s="162" t="s">
        <v>6</v>
      </c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3"/>
      <c r="Z70" s="59"/>
      <c r="AA70" s="3"/>
      <c r="AB70" s="59"/>
      <c r="AC70" s="59"/>
      <c r="AD70" s="36">
        <v>1</v>
      </c>
      <c r="AE70" s="61" t="s">
        <v>89</v>
      </c>
      <c r="AF70" s="17"/>
      <c r="AG70" s="17"/>
      <c r="AH70" s="61"/>
      <c r="AI70" s="17"/>
      <c r="AJ70" s="17">
        <v>4</v>
      </c>
      <c r="AK70" s="113">
        <v>6</v>
      </c>
      <c r="AL70" s="72">
        <v>2</v>
      </c>
      <c r="AM70" s="113"/>
      <c r="AN70" s="163">
        <v>12</v>
      </c>
      <c r="AO70" s="163"/>
      <c r="AP70" s="27"/>
    </row>
    <row r="71" spans="1:44" ht="13.5" customHeight="1">
      <c r="A71" s="115"/>
      <c r="B71" s="171" t="s">
        <v>7</v>
      </c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3"/>
      <c r="Z71" s="59"/>
      <c r="AA71" s="3"/>
      <c r="AB71" s="59"/>
      <c r="AC71" s="59"/>
      <c r="AD71" s="36">
        <v>2</v>
      </c>
      <c r="AE71" s="61" t="s">
        <v>91</v>
      </c>
      <c r="AF71" s="17"/>
      <c r="AG71" s="17"/>
      <c r="AH71" s="61"/>
      <c r="AI71" s="17"/>
      <c r="AJ71" s="17">
        <v>4</v>
      </c>
      <c r="AK71" s="113">
        <v>6</v>
      </c>
      <c r="AL71" s="72">
        <v>2</v>
      </c>
      <c r="AM71" s="113"/>
      <c r="AN71" s="163">
        <v>12</v>
      </c>
      <c r="AO71" s="163"/>
      <c r="AP71" s="27"/>
    </row>
    <row r="72" spans="1:44" ht="13.5" customHeight="1">
      <c r="A72" s="162" t="s">
        <v>128</v>
      </c>
      <c r="B72" s="162"/>
      <c r="C72" s="162"/>
      <c r="D72" s="162"/>
      <c r="E72" s="162"/>
      <c r="F72" s="162"/>
      <c r="G72" s="162"/>
      <c r="H72" s="6"/>
      <c r="I72" s="6"/>
      <c r="J72" s="6"/>
      <c r="K72" s="6"/>
      <c r="L72" s="6"/>
      <c r="M72" s="54"/>
      <c r="N72" s="6"/>
      <c r="O72" s="6"/>
      <c r="P72" s="6"/>
      <c r="Q72" s="6"/>
      <c r="R72" s="54"/>
      <c r="S72" s="54"/>
      <c r="T72" s="69"/>
      <c r="U72" s="54"/>
      <c r="V72" s="6"/>
      <c r="W72" s="118"/>
      <c r="X72" s="3"/>
      <c r="Y72" s="3"/>
      <c r="Z72" s="59"/>
      <c r="AA72" s="3"/>
      <c r="AB72" s="59"/>
      <c r="AC72" s="59"/>
      <c r="AD72" s="36">
        <v>3</v>
      </c>
      <c r="AE72" s="164" t="s">
        <v>90</v>
      </c>
      <c r="AF72" s="165"/>
      <c r="AG72" s="165"/>
      <c r="AH72" s="165"/>
      <c r="AI72" s="166"/>
      <c r="AJ72" s="17">
        <v>53</v>
      </c>
      <c r="AK72" s="113">
        <v>61</v>
      </c>
      <c r="AL72" s="72">
        <v>20</v>
      </c>
      <c r="AM72" s="113"/>
      <c r="AN72" s="163">
        <f>SUM(AJ72:AL72)</f>
        <v>134</v>
      </c>
      <c r="AO72" s="163"/>
      <c r="AP72" s="27"/>
    </row>
    <row r="73" spans="1:44" ht="13.5" customHeight="1">
      <c r="A73" s="153" t="s">
        <v>8</v>
      </c>
      <c r="B73" s="162" t="s">
        <v>9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15"/>
      <c r="X73" s="3"/>
      <c r="Y73" s="3"/>
      <c r="Z73" s="59"/>
      <c r="AA73" s="3"/>
      <c r="AB73" s="59"/>
      <c r="AC73" s="59"/>
      <c r="AD73" s="36">
        <v>4</v>
      </c>
      <c r="AE73" s="61" t="s">
        <v>10</v>
      </c>
      <c r="AF73" s="17"/>
      <c r="AG73" s="17"/>
      <c r="AH73" s="61"/>
      <c r="AI73" s="17"/>
      <c r="AJ73" s="17">
        <v>107</v>
      </c>
      <c r="AK73" s="113">
        <v>214</v>
      </c>
      <c r="AL73" s="72">
        <v>86</v>
      </c>
      <c r="AM73" s="113">
        <v>17.5</v>
      </c>
      <c r="AN73" s="163">
        <f>SUM(AJ73:AM73)</f>
        <v>424.5</v>
      </c>
      <c r="AO73" s="163"/>
      <c r="AP73" s="27"/>
    </row>
    <row r="74" spans="1:44" ht="13.5" customHeight="1">
      <c r="A74" s="1"/>
      <c r="B74" s="172" t="s">
        <v>111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16"/>
      <c r="X74" s="3"/>
      <c r="Y74" s="3"/>
      <c r="Z74" s="59"/>
      <c r="AA74" s="3"/>
      <c r="AB74" s="59"/>
      <c r="AC74" s="59"/>
      <c r="AD74" s="36">
        <v>5</v>
      </c>
      <c r="AE74" s="164" t="s">
        <v>11</v>
      </c>
      <c r="AF74" s="165"/>
      <c r="AG74" s="165"/>
      <c r="AH74" s="165"/>
      <c r="AI74" s="166"/>
      <c r="AJ74" s="17"/>
      <c r="AK74" s="113"/>
      <c r="AL74" s="72"/>
      <c r="AM74" s="113"/>
      <c r="AN74" s="163"/>
      <c r="AO74" s="163"/>
      <c r="AP74" s="27"/>
    </row>
    <row r="75" spans="1:44" ht="13.5" customHeight="1">
      <c r="A75" s="1"/>
      <c r="B75" s="162" t="s">
        <v>115</v>
      </c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15"/>
      <c r="X75" s="3"/>
      <c r="Y75" s="3"/>
      <c r="Z75" s="59"/>
      <c r="AA75" s="3"/>
      <c r="AB75" s="59"/>
      <c r="AC75" s="59"/>
      <c r="AD75" s="36">
        <v>6</v>
      </c>
      <c r="AE75" s="61" t="s">
        <v>12</v>
      </c>
      <c r="AF75" s="17"/>
      <c r="AG75" s="17"/>
      <c r="AH75" s="61"/>
      <c r="AI75" s="17"/>
      <c r="AJ75" s="17">
        <v>107</v>
      </c>
      <c r="AK75" s="113">
        <v>205</v>
      </c>
      <c r="AL75" s="72">
        <v>78</v>
      </c>
      <c r="AM75" s="113">
        <v>17.5</v>
      </c>
      <c r="AN75" s="163">
        <f>SUM(AJ75:AM75)</f>
        <v>407.5</v>
      </c>
      <c r="AO75" s="163"/>
      <c r="AP75" s="27"/>
    </row>
    <row r="76" spans="1:44" ht="13.5" customHeight="1">
      <c r="A76" s="1"/>
      <c r="B76" s="3"/>
      <c r="C76" s="1"/>
      <c r="D76" s="1"/>
      <c r="E76" s="1"/>
      <c r="F76" s="1"/>
      <c r="G76" s="183" t="s">
        <v>93</v>
      </c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59"/>
      <c r="AA76" s="3"/>
      <c r="AB76" s="59"/>
      <c r="AC76" s="59"/>
      <c r="AD76" s="36">
        <v>7</v>
      </c>
      <c r="AE76" s="61" t="s">
        <v>13</v>
      </c>
      <c r="AF76" s="17"/>
      <c r="AG76" s="17"/>
      <c r="AH76" s="61"/>
      <c r="AI76" s="17"/>
      <c r="AJ76" s="17"/>
      <c r="AK76" s="113"/>
      <c r="AL76" s="72"/>
      <c r="AM76" s="113"/>
      <c r="AN76" s="163">
        <f t="shared" ref="AN76:AN82" si="81">SUM(AJ76:AL76)</f>
        <v>0</v>
      </c>
      <c r="AO76" s="163"/>
      <c r="AP76" s="27"/>
    </row>
    <row r="77" spans="1:44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55"/>
      <c r="N77" s="1"/>
      <c r="O77" s="1"/>
      <c r="P77" s="1"/>
      <c r="Q77" s="1"/>
      <c r="R77" s="55"/>
      <c r="S77" s="59"/>
      <c r="T77" s="184"/>
      <c r="U77" s="184"/>
      <c r="V77" s="184"/>
      <c r="W77" s="184"/>
      <c r="X77" s="3"/>
      <c r="Y77" s="3"/>
      <c r="Z77" s="59"/>
      <c r="AA77" s="3"/>
      <c r="AB77" s="59"/>
      <c r="AC77" s="59"/>
      <c r="AD77" s="36">
        <v>8</v>
      </c>
      <c r="AE77" s="164" t="s">
        <v>129</v>
      </c>
      <c r="AF77" s="165"/>
      <c r="AG77" s="165"/>
      <c r="AH77" s="165"/>
      <c r="AI77" s="166"/>
      <c r="AJ77" s="17"/>
      <c r="AK77" s="152"/>
      <c r="AL77" s="72">
        <v>4</v>
      </c>
      <c r="AM77" s="152"/>
      <c r="AN77" s="163">
        <f t="shared" ref="AN77" si="82">SUM(AJ77:AL77)</f>
        <v>4</v>
      </c>
      <c r="AO77" s="163"/>
      <c r="AP77" s="27"/>
    </row>
    <row r="78" spans="1:44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5"/>
      <c r="N78" s="1"/>
      <c r="O78" s="1" t="s">
        <v>126</v>
      </c>
      <c r="P78" s="1"/>
      <c r="Q78" s="1"/>
      <c r="R78" s="55"/>
      <c r="S78" s="59"/>
      <c r="T78" s="70"/>
      <c r="U78" s="57"/>
      <c r="V78" s="114"/>
      <c r="W78" s="114"/>
      <c r="X78" s="3"/>
      <c r="Y78" s="3"/>
      <c r="Z78" s="59"/>
      <c r="AA78" s="3"/>
      <c r="AB78" s="59"/>
      <c r="AC78" s="59"/>
      <c r="AD78" s="36">
        <v>9</v>
      </c>
      <c r="AE78" s="164" t="s">
        <v>15</v>
      </c>
      <c r="AF78" s="165"/>
      <c r="AG78" s="165"/>
      <c r="AH78" s="165"/>
      <c r="AI78" s="166"/>
      <c r="AJ78" s="17"/>
      <c r="AK78" s="113"/>
      <c r="AL78" s="72"/>
      <c r="AM78" s="113"/>
      <c r="AN78" s="163">
        <f t="shared" si="81"/>
        <v>0</v>
      </c>
      <c r="AO78" s="163"/>
      <c r="AP78" s="27"/>
    </row>
    <row r="79" spans="1:44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55"/>
      <c r="N79" s="1"/>
      <c r="O79" s="1"/>
      <c r="P79" s="1"/>
      <c r="Q79" s="1"/>
      <c r="R79" s="55"/>
      <c r="S79" s="59"/>
      <c r="T79" s="70"/>
      <c r="U79" s="57"/>
      <c r="V79" s="114"/>
      <c r="W79" s="114"/>
      <c r="X79" s="3"/>
      <c r="Y79" s="3"/>
      <c r="Z79" s="59"/>
      <c r="AA79" s="3"/>
      <c r="AB79" s="59"/>
      <c r="AC79" s="59"/>
      <c r="AD79" s="36">
        <v>10</v>
      </c>
      <c r="AE79" s="164" t="s">
        <v>130</v>
      </c>
      <c r="AF79" s="165"/>
      <c r="AG79" s="165"/>
      <c r="AH79" s="165"/>
      <c r="AI79" s="166"/>
      <c r="AJ79" s="17"/>
      <c r="AK79" s="152"/>
      <c r="AL79" s="72">
        <v>4</v>
      </c>
      <c r="AM79" s="152"/>
      <c r="AN79" s="163">
        <f t="shared" ref="AN79" si="83">SUM(AJ79:AL79)</f>
        <v>4</v>
      </c>
      <c r="AO79" s="163"/>
      <c r="AP79" s="27"/>
    </row>
    <row r="80" spans="1:44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55"/>
      <c r="N80" s="1"/>
      <c r="O80" s="1"/>
      <c r="P80" s="1"/>
      <c r="Q80" s="1"/>
      <c r="S80" s="59"/>
      <c r="T80" s="70"/>
      <c r="U80" s="57"/>
      <c r="V80" s="114"/>
      <c r="W80" s="114"/>
      <c r="X80" s="3"/>
      <c r="Y80" s="3"/>
      <c r="Z80" s="59"/>
      <c r="AA80" s="3"/>
      <c r="AB80" s="59"/>
      <c r="AC80" s="59"/>
      <c r="AD80" s="36">
        <v>11</v>
      </c>
      <c r="AE80" s="164" t="s">
        <v>17</v>
      </c>
      <c r="AF80" s="165"/>
      <c r="AG80" s="165"/>
      <c r="AH80" s="165"/>
      <c r="AI80" s="166"/>
      <c r="AJ80" s="17"/>
      <c r="AK80" s="113"/>
      <c r="AL80" s="72"/>
      <c r="AM80" s="113"/>
      <c r="AN80" s="163">
        <f t="shared" si="81"/>
        <v>0</v>
      </c>
      <c r="AO80" s="163"/>
      <c r="AP80" s="27"/>
    </row>
    <row r="81" spans="1:44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55"/>
      <c r="N81" s="1"/>
      <c r="O81" s="1"/>
      <c r="P81" s="1"/>
      <c r="Q81" s="1"/>
      <c r="R81" s="55"/>
      <c r="S81" s="59"/>
      <c r="T81" s="184"/>
      <c r="U81" s="184"/>
      <c r="V81" s="184"/>
      <c r="W81" s="184"/>
      <c r="X81" s="3"/>
      <c r="Y81" s="3"/>
      <c r="Z81" s="59"/>
      <c r="AA81" s="3"/>
      <c r="AB81" s="59"/>
      <c r="AC81" s="59"/>
      <c r="AD81" s="36">
        <v>12</v>
      </c>
      <c r="AE81" s="164" t="s">
        <v>18</v>
      </c>
      <c r="AF81" s="165"/>
      <c r="AG81" s="165"/>
      <c r="AH81" s="165"/>
      <c r="AI81" s="166"/>
      <c r="AJ81" s="17"/>
      <c r="AK81" s="113">
        <v>9</v>
      </c>
      <c r="AL81" s="72"/>
      <c r="AM81" s="113"/>
      <c r="AN81" s="163">
        <f t="shared" si="81"/>
        <v>9</v>
      </c>
      <c r="AO81" s="163"/>
      <c r="AP81" s="27"/>
    </row>
    <row r="82" spans="1:44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55"/>
      <c r="N82" s="1"/>
      <c r="O82" s="1"/>
      <c r="P82" s="1"/>
      <c r="Q82" s="1"/>
      <c r="R82" s="55"/>
      <c r="S82" s="59"/>
      <c r="T82" s="70"/>
      <c r="U82" s="58"/>
      <c r="V82" s="114"/>
      <c r="W82" s="114"/>
      <c r="X82" s="3"/>
      <c r="Y82" s="3"/>
      <c r="Z82" s="59"/>
      <c r="AA82" s="3"/>
      <c r="AB82" s="59"/>
      <c r="AC82" s="59"/>
      <c r="AD82" s="36">
        <v>13</v>
      </c>
      <c r="AE82" s="164" t="s">
        <v>19</v>
      </c>
      <c r="AF82" s="165"/>
      <c r="AG82" s="165"/>
      <c r="AH82" s="165"/>
      <c r="AI82" s="166"/>
      <c r="AJ82" s="17"/>
      <c r="AK82" s="113"/>
      <c r="AL82" s="72"/>
      <c r="AM82" s="113"/>
      <c r="AN82" s="163">
        <f t="shared" si="81"/>
        <v>0</v>
      </c>
      <c r="AO82" s="163"/>
      <c r="AP82" s="27"/>
    </row>
    <row r="83" spans="1:44" ht="13.5" customHeight="1">
      <c r="A83" s="24"/>
      <c r="B83" s="176" t="s">
        <v>20</v>
      </c>
      <c r="C83" s="7" t="s">
        <v>21</v>
      </c>
      <c r="D83" s="176" t="s">
        <v>22</v>
      </c>
      <c r="E83" s="176" t="s">
        <v>22</v>
      </c>
      <c r="F83" s="176" t="s">
        <v>23</v>
      </c>
      <c r="G83" s="176" t="s">
        <v>24</v>
      </c>
      <c r="H83" s="178" t="s">
        <v>25</v>
      </c>
      <c r="I83" s="178" t="s">
        <v>26</v>
      </c>
      <c r="J83" s="46"/>
      <c r="K83" s="180" t="s">
        <v>27</v>
      </c>
      <c r="L83" s="181"/>
      <c r="M83" s="181"/>
      <c r="N83" s="182"/>
      <c r="O83" s="191" t="s">
        <v>73</v>
      </c>
      <c r="P83" s="47"/>
      <c r="Q83" s="180" t="s">
        <v>28</v>
      </c>
      <c r="R83" s="181"/>
      <c r="S83" s="181"/>
      <c r="T83" s="182"/>
      <c r="U83" s="193" t="s">
        <v>74</v>
      </c>
      <c r="V83" s="195">
        <v>0.25</v>
      </c>
      <c r="W83" s="173" t="s">
        <v>29</v>
      </c>
      <c r="X83" s="174"/>
      <c r="Y83" s="174"/>
      <c r="Z83" s="174"/>
      <c r="AA83" s="174"/>
      <c r="AB83" s="175"/>
      <c r="AC83" s="215" t="s">
        <v>110</v>
      </c>
      <c r="AD83" s="160" t="s">
        <v>30</v>
      </c>
      <c r="AE83" s="65">
        <v>0.1</v>
      </c>
      <c r="AF83" s="187" t="s">
        <v>31</v>
      </c>
      <c r="AG83" s="188"/>
      <c r="AH83" s="188"/>
      <c r="AI83" s="188"/>
      <c r="AJ83" s="188"/>
      <c r="AK83" s="188"/>
      <c r="AL83" s="189" t="s">
        <v>83</v>
      </c>
      <c r="AM83" s="185" t="s">
        <v>84</v>
      </c>
      <c r="AN83" s="191" t="s">
        <v>32</v>
      </c>
      <c r="AO83" s="160" t="s">
        <v>33</v>
      </c>
      <c r="AP83" s="4" t="s">
        <v>87</v>
      </c>
      <c r="AQ83" s="4" t="s">
        <v>34</v>
      </c>
    </row>
    <row r="84" spans="1:44" ht="13.5" customHeight="1">
      <c r="A84" s="24"/>
      <c r="B84" s="177"/>
      <c r="C84" s="7" t="s">
        <v>35</v>
      </c>
      <c r="D84" s="177"/>
      <c r="E84" s="177"/>
      <c r="F84" s="177"/>
      <c r="G84" s="177"/>
      <c r="H84" s="179"/>
      <c r="I84" s="179"/>
      <c r="J84" s="112" t="s">
        <v>108</v>
      </c>
      <c r="K84" s="112" t="s">
        <v>76</v>
      </c>
      <c r="L84" s="8" t="s">
        <v>2</v>
      </c>
      <c r="M84" s="52" t="s">
        <v>3</v>
      </c>
      <c r="N84" s="7" t="s">
        <v>4</v>
      </c>
      <c r="O84" s="192"/>
      <c r="P84" s="111" t="s">
        <v>109</v>
      </c>
      <c r="Q84" s="112" t="s">
        <v>76</v>
      </c>
      <c r="R84" s="52" t="s">
        <v>2</v>
      </c>
      <c r="S84" s="52" t="s">
        <v>3</v>
      </c>
      <c r="T84" s="71" t="s">
        <v>4</v>
      </c>
      <c r="U84" s="194"/>
      <c r="V84" s="196"/>
      <c r="W84" s="7" t="s">
        <v>36</v>
      </c>
      <c r="X84" s="8" t="s">
        <v>2</v>
      </c>
      <c r="Y84" s="8" t="s">
        <v>36</v>
      </c>
      <c r="Z84" s="52" t="s">
        <v>3</v>
      </c>
      <c r="AA84" s="10" t="s">
        <v>36</v>
      </c>
      <c r="AB84" s="45" t="s">
        <v>4</v>
      </c>
      <c r="AC84" s="210"/>
      <c r="AD84" s="161"/>
      <c r="AE84" s="66"/>
      <c r="AF84" s="9" t="s">
        <v>37</v>
      </c>
      <c r="AG84" s="9" t="s">
        <v>38</v>
      </c>
      <c r="AH84" s="23" t="s">
        <v>81</v>
      </c>
      <c r="AI84" s="9" t="s">
        <v>114</v>
      </c>
      <c r="AJ84" s="11" t="s">
        <v>85</v>
      </c>
      <c r="AK84" s="22" t="s">
        <v>82</v>
      </c>
      <c r="AL84" s="190"/>
      <c r="AM84" s="186"/>
      <c r="AN84" s="192"/>
      <c r="AO84" s="161"/>
      <c r="AP84" s="4" t="s">
        <v>88</v>
      </c>
      <c r="AQ84" s="4" t="s">
        <v>39</v>
      </c>
    </row>
    <row r="85" spans="1:44" ht="12" customHeight="1">
      <c r="A85" s="200">
        <v>1</v>
      </c>
      <c r="B85" s="201">
        <v>28</v>
      </c>
      <c r="C85" s="76" t="s">
        <v>40</v>
      </c>
      <c r="D85" s="77"/>
      <c r="E85" s="77"/>
      <c r="F85" s="78"/>
      <c r="G85" s="78">
        <v>1.48</v>
      </c>
      <c r="H85" s="78" t="s">
        <v>41</v>
      </c>
      <c r="I85" s="79">
        <f t="shared" ref="I85:I109" si="84">SUM(G85*17697*1.25)</f>
        <v>32739.45</v>
      </c>
      <c r="J85" s="143"/>
      <c r="K85" s="143"/>
      <c r="L85" s="77"/>
      <c r="M85" s="77"/>
      <c r="N85" s="77"/>
      <c r="O85" s="77"/>
      <c r="P85" s="80"/>
      <c r="Q85" s="80"/>
      <c r="R85" s="80">
        <f t="shared" ref="R85:R105" si="85">SUM((I85/18)*L85)</f>
        <v>0</v>
      </c>
      <c r="S85" s="80">
        <f t="shared" ref="S85:S101" si="86">SUM((I85/18)*M85)</f>
        <v>0</v>
      </c>
      <c r="T85" s="80">
        <f t="shared" ref="T85:T101" si="87">SUM((I85/18)*N85)</f>
        <v>0</v>
      </c>
      <c r="U85" s="80">
        <f t="shared" ref="U85" si="88">(I85/18*O85*1.25)*30%</f>
        <v>0</v>
      </c>
      <c r="V85" s="80">
        <f>AN85*25%</f>
        <v>8184.8625000000002</v>
      </c>
      <c r="W85" s="81"/>
      <c r="X85" s="81"/>
      <c r="Y85" s="81"/>
      <c r="Z85" s="81"/>
      <c r="AA85" s="81"/>
      <c r="AB85" s="81"/>
      <c r="AC85" s="81"/>
      <c r="AD85" s="80">
        <f>P85+Q85+R85+S85+T85+U85+V85+X85+Z85+AB85+AC85</f>
        <v>8184.8625000000002</v>
      </c>
      <c r="AE85" s="80">
        <f>AVERAGE((R85+S85+T85+V85+AN85+Q85)*10%)</f>
        <v>4092.4312500000001</v>
      </c>
      <c r="AF85" s="80"/>
      <c r="AG85" s="80"/>
      <c r="AH85" s="80"/>
      <c r="AI85" s="85"/>
      <c r="AJ85" s="42"/>
      <c r="AK85" s="85"/>
      <c r="AL85" s="85"/>
      <c r="AM85" s="85"/>
      <c r="AN85" s="42">
        <f>I85</f>
        <v>32739.45</v>
      </c>
      <c r="AO85" s="42">
        <f>AD85+AE85+AF85+AG85+AH85+AI85+AJ85+AK85+AL85+AM85+AN85</f>
        <v>45016.743750000001</v>
      </c>
      <c r="AP85" s="42">
        <f t="shared" ref="AP85:AP131" si="89">AO85*12</f>
        <v>540200.92500000005</v>
      </c>
      <c r="AQ85" s="42">
        <f>AN85*1.25</f>
        <v>40924.3125</v>
      </c>
      <c r="AR85" s="38"/>
    </row>
    <row r="86" spans="1:44" ht="12.75" customHeight="1">
      <c r="A86" s="200"/>
      <c r="B86" s="202"/>
      <c r="C86" s="13" t="s">
        <v>94</v>
      </c>
      <c r="D86" s="7" t="s">
        <v>48</v>
      </c>
      <c r="E86" s="7" t="s">
        <v>95</v>
      </c>
      <c r="F86" s="18" t="s">
        <v>43</v>
      </c>
      <c r="G86" s="18">
        <v>1.35</v>
      </c>
      <c r="H86" s="18" t="s">
        <v>49</v>
      </c>
      <c r="I86" s="19">
        <f t="shared" si="84"/>
        <v>29863.6875</v>
      </c>
      <c r="J86" s="144"/>
      <c r="K86" s="144"/>
      <c r="L86" s="105"/>
      <c r="M86" s="35">
        <v>6</v>
      </c>
      <c r="N86" s="7">
        <v>3</v>
      </c>
      <c r="O86" s="25">
        <v>9</v>
      </c>
      <c r="P86" s="29">
        <f>(I86/18)*J86</f>
        <v>0</v>
      </c>
      <c r="Q86" s="105"/>
      <c r="R86" s="35">
        <f t="shared" si="85"/>
        <v>0</v>
      </c>
      <c r="S86" s="35">
        <f t="shared" si="86"/>
        <v>9954.5625</v>
      </c>
      <c r="T86" s="62">
        <f t="shared" si="87"/>
        <v>4977.28125</v>
      </c>
      <c r="U86" s="35"/>
      <c r="V86" s="35">
        <f>SUM((P86+Q86+R86+S86+T86)*25%)</f>
        <v>3732.9609375</v>
      </c>
      <c r="W86" s="21"/>
      <c r="X86" s="21"/>
      <c r="Y86" s="12"/>
      <c r="Z86" s="29"/>
      <c r="AA86" s="12"/>
      <c r="AB86" s="29"/>
      <c r="AC86" s="29"/>
      <c r="AD86" s="35">
        <f>P86+Q86+R86+S86+T86+U86+V86+X86+Z86+AB86+AC86</f>
        <v>18664.8046875</v>
      </c>
      <c r="AE86" s="62">
        <f>(P86+Q86+R86+S86+T86+V86)*10%</f>
        <v>1866.48046875</v>
      </c>
      <c r="AF86" s="105"/>
      <c r="AG86" s="105"/>
      <c r="AH86" s="62"/>
      <c r="AI86" s="12"/>
      <c r="AJ86" s="12"/>
      <c r="AK86" s="26"/>
      <c r="AL86" s="37"/>
      <c r="AM86" s="29">
        <v>23935</v>
      </c>
      <c r="AN86" s="12"/>
      <c r="AO86" s="29">
        <f t="shared" ref="AO86:AO107" si="90">AD86+AE86+AF86+AG86+AH86+AI86+AJ86+AK86+AL86+AM86+AN86</f>
        <v>44466.28515625</v>
      </c>
      <c r="AP86" s="29">
        <f t="shared" si="89"/>
        <v>533595.421875</v>
      </c>
      <c r="AQ86" s="29">
        <f>P86+Q86+R86+S86+T86+V86</f>
        <v>18664.8046875</v>
      </c>
      <c r="AR86" s="133"/>
    </row>
    <row r="87" spans="1:44" ht="13.5" customHeight="1">
      <c r="A87" s="197">
        <v>2</v>
      </c>
      <c r="B87" s="198">
        <v>20</v>
      </c>
      <c r="C87" s="76" t="s">
        <v>45</v>
      </c>
      <c r="D87" s="77"/>
      <c r="E87" s="77"/>
      <c r="F87" s="78"/>
      <c r="G87" s="78">
        <v>1.37</v>
      </c>
      <c r="H87" s="78" t="s">
        <v>46</v>
      </c>
      <c r="I87" s="79">
        <f t="shared" si="84"/>
        <v>30306.112500000003</v>
      </c>
      <c r="J87" s="143"/>
      <c r="K87" s="143"/>
      <c r="L87" s="80"/>
      <c r="M87" s="80"/>
      <c r="N87" s="77"/>
      <c r="O87" s="84"/>
      <c r="P87" s="136"/>
      <c r="Q87" s="80"/>
      <c r="R87" s="80">
        <f t="shared" si="85"/>
        <v>0</v>
      </c>
      <c r="S87" s="80">
        <f t="shared" si="86"/>
        <v>0</v>
      </c>
      <c r="T87" s="80">
        <f t="shared" si="87"/>
        <v>0</v>
      </c>
      <c r="U87" s="80"/>
      <c r="V87" s="80">
        <f>AN87*25%</f>
        <v>7576.5281250000007</v>
      </c>
      <c r="W87" s="81"/>
      <c r="X87" s="81"/>
      <c r="Y87" s="81"/>
      <c r="Z87" s="81"/>
      <c r="AA87" s="81"/>
      <c r="AB87" s="81"/>
      <c r="AC87" s="81"/>
      <c r="AD87" s="80">
        <f>P87+Q87+R87+S87+T87+U87+V87+X87+Z87+AB87+AC87</f>
        <v>7576.5281250000007</v>
      </c>
      <c r="AE87" s="80">
        <f>AVERAGE((R87+S87+T87+V87+AN87+Q87)*10%)</f>
        <v>3788.2640625000004</v>
      </c>
      <c r="AF87" s="80"/>
      <c r="AG87" s="80"/>
      <c r="AH87" s="80"/>
      <c r="AI87" s="42"/>
      <c r="AJ87" s="42"/>
      <c r="AK87" s="85"/>
      <c r="AL87" s="85"/>
      <c r="AM87" s="85"/>
      <c r="AN87" s="42">
        <f>I87</f>
        <v>30306.112500000003</v>
      </c>
      <c r="AO87" s="42">
        <f>AD87+AE87+AF87+AG87+AH87+AI87+AJ87+AK87+AL87+AM87+AN87</f>
        <v>41670.904687500006</v>
      </c>
      <c r="AP87" s="42">
        <f t="shared" si="89"/>
        <v>500050.85625000007</v>
      </c>
      <c r="AQ87" s="42">
        <f>AN87*1.25</f>
        <v>37882.640625</v>
      </c>
      <c r="AR87" s="38"/>
    </row>
    <row r="88" spans="1:44" ht="10.5" customHeight="1">
      <c r="A88" s="197"/>
      <c r="B88" s="199"/>
      <c r="C88" s="30" t="s">
        <v>64</v>
      </c>
      <c r="D88" s="31">
        <v>1</v>
      </c>
      <c r="E88" s="31" t="s">
        <v>79</v>
      </c>
      <c r="F88" s="32" t="s">
        <v>43</v>
      </c>
      <c r="G88" s="32">
        <v>1.28</v>
      </c>
      <c r="H88" s="32" t="s">
        <v>44</v>
      </c>
      <c r="I88" s="19">
        <f t="shared" si="84"/>
        <v>28315.200000000001</v>
      </c>
      <c r="J88" s="95"/>
      <c r="K88" s="95"/>
      <c r="L88" s="35"/>
      <c r="M88" s="35">
        <v>1</v>
      </c>
      <c r="N88" s="31">
        <v>8</v>
      </c>
      <c r="O88" s="34">
        <v>9</v>
      </c>
      <c r="P88" s="29">
        <f t="shared" ref="P88:P89" si="91">(I88/18)*J88</f>
        <v>0</v>
      </c>
      <c r="Q88" s="35"/>
      <c r="R88" s="35">
        <f t="shared" si="85"/>
        <v>0</v>
      </c>
      <c r="S88" s="35">
        <f t="shared" si="86"/>
        <v>1573.0666666666666</v>
      </c>
      <c r="T88" s="62">
        <f t="shared" si="87"/>
        <v>12584.533333333333</v>
      </c>
      <c r="U88" s="35"/>
      <c r="V88" s="35">
        <f t="shared" ref="V88:V89" si="92">SUM((P88+Q88+R88+S88+T88)*25%)</f>
        <v>3539.3999999999996</v>
      </c>
      <c r="W88" s="29"/>
      <c r="X88" s="29"/>
      <c r="Y88" s="29"/>
      <c r="Z88" s="29"/>
      <c r="AA88" s="29"/>
      <c r="AB88" s="29"/>
      <c r="AC88" s="29"/>
      <c r="AD88" s="35">
        <f t="shared" ref="AD88:AD89" si="93">P88+Q88+R88+S88+T88+U88+V88+X88+Z88+AB88+AC88</f>
        <v>17697</v>
      </c>
      <c r="AE88" s="62">
        <f t="shared" ref="AE88:AE89" si="94">(P88+Q88+R88+S88+T88+V88)*10%</f>
        <v>1769.7</v>
      </c>
      <c r="AF88" s="35"/>
      <c r="AG88" s="35"/>
      <c r="AH88" s="62"/>
      <c r="AI88" s="29"/>
      <c r="AJ88" s="29"/>
      <c r="AK88" s="29"/>
      <c r="AL88" s="29">
        <v>24776</v>
      </c>
      <c r="AM88" s="29"/>
      <c r="AN88" s="29"/>
      <c r="AO88" s="29">
        <f t="shared" si="90"/>
        <v>44242.7</v>
      </c>
      <c r="AP88" s="29">
        <f t="shared" si="89"/>
        <v>530912.39999999991</v>
      </c>
      <c r="AQ88" s="29">
        <f t="shared" ref="AQ88:AQ89" si="95">P88+Q88+R88+S88+T88+V88</f>
        <v>17697</v>
      </c>
      <c r="AR88" s="38"/>
    </row>
    <row r="89" spans="1:44" ht="10.5" customHeight="1">
      <c r="A89" s="197">
        <v>3</v>
      </c>
      <c r="B89" s="198">
        <v>8.1999999999999993</v>
      </c>
      <c r="C89" s="30" t="s">
        <v>116</v>
      </c>
      <c r="D89" s="31">
        <v>2</v>
      </c>
      <c r="E89" s="31" t="s">
        <v>103</v>
      </c>
      <c r="F89" s="32" t="s">
        <v>43</v>
      </c>
      <c r="G89" s="32">
        <v>1.19</v>
      </c>
      <c r="H89" s="32" t="s">
        <v>57</v>
      </c>
      <c r="I89" s="19">
        <f t="shared" si="84"/>
        <v>26324.287499999999</v>
      </c>
      <c r="J89" s="95"/>
      <c r="K89" s="95"/>
      <c r="L89" s="35">
        <v>2</v>
      </c>
      <c r="M89" s="35">
        <v>7</v>
      </c>
      <c r="N89" s="31"/>
      <c r="O89" s="34">
        <v>9</v>
      </c>
      <c r="P89" s="29">
        <f t="shared" si="91"/>
        <v>0</v>
      </c>
      <c r="Q89" s="35"/>
      <c r="R89" s="35">
        <f t="shared" si="85"/>
        <v>2924.9208333333331</v>
      </c>
      <c r="S89" s="35">
        <f t="shared" si="86"/>
        <v>10237.222916666666</v>
      </c>
      <c r="T89" s="62">
        <f t="shared" si="87"/>
        <v>0</v>
      </c>
      <c r="U89" s="35"/>
      <c r="V89" s="35">
        <f t="shared" si="92"/>
        <v>3290.5359374999998</v>
      </c>
      <c r="W89" s="29"/>
      <c r="X89" s="29"/>
      <c r="Y89" s="29"/>
      <c r="Z89" s="29"/>
      <c r="AA89" s="29"/>
      <c r="AB89" s="29"/>
      <c r="AC89" s="29"/>
      <c r="AD89" s="35">
        <f t="shared" si="93"/>
        <v>16452.6796875</v>
      </c>
      <c r="AE89" s="62">
        <f t="shared" si="94"/>
        <v>1645.2679687500001</v>
      </c>
      <c r="AF89" s="35"/>
      <c r="AG89" s="35"/>
      <c r="AH89" s="62"/>
      <c r="AI89" s="29"/>
      <c r="AJ89" s="29"/>
      <c r="AK89" s="29">
        <v>19660</v>
      </c>
      <c r="AL89" s="29"/>
      <c r="AM89" s="29"/>
      <c r="AN89" s="29"/>
      <c r="AO89" s="29">
        <f t="shared" si="90"/>
        <v>37757.947656249999</v>
      </c>
      <c r="AP89" s="29">
        <f t="shared" si="89"/>
        <v>453095.37187499995</v>
      </c>
      <c r="AQ89" s="29">
        <f t="shared" si="95"/>
        <v>16452.6796875</v>
      </c>
      <c r="AR89" s="38"/>
    </row>
    <row r="90" spans="1:44" ht="11.25" customHeight="1">
      <c r="A90" s="197"/>
      <c r="B90" s="199"/>
      <c r="C90" s="76" t="s">
        <v>50</v>
      </c>
      <c r="D90" s="77"/>
      <c r="E90" s="77"/>
      <c r="F90" s="78"/>
      <c r="G90" s="78">
        <v>1.23</v>
      </c>
      <c r="H90" s="78" t="s">
        <v>46</v>
      </c>
      <c r="I90" s="79">
        <f t="shared" si="84"/>
        <v>27209.137500000001</v>
      </c>
      <c r="J90" s="143"/>
      <c r="K90" s="143"/>
      <c r="L90" s="80"/>
      <c r="M90" s="80"/>
      <c r="N90" s="77"/>
      <c r="O90" s="84"/>
      <c r="P90" s="136"/>
      <c r="Q90" s="80"/>
      <c r="R90" s="80">
        <f t="shared" si="85"/>
        <v>0</v>
      </c>
      <c r="S90" s="80">
        <f t="shared" si="86"/>
        <v>0</v>
      </c>
      <c r="T90" s="80">
        <f t="shared" si="87"/>
        <v>0</v>
      </c>
      <c r="U90" s="80"/>
      <c r="V90" s="80">
        <f t="shared" ref="V90:V92" si="96">AN90*25%</f>
        <v>6802.2843750000002</v>
      </c>
      <c r="W90" s="42"/>
      <c r="X90" s="42"/>
      <c r="Y90" s="42"/>
      <c r="Z90" s="42"/>
      <c r="AA90" s="42"/>
      <c r="AB90" s="42"/>
      <c r="AC90" s="42"/>
      <c r="AD90" s="80">
        <f t="shared" ref="AD90:AD92" si="97">P90+Q90+R90+S90+T90+U90+V90+X90+Z90+AB90+AC90</f>
        <v>6802.2843750000002</v>
      </c>
      <c r="AE90" s="80">
        <f t="shared" ref="AE90:AE92" si="98">AVERAGE((R90+S90+T90+V90+AN90+Q90)*10%)</f>
        <v>3401.1421875000001</v>
      </c>
      <c r="AF90" s="80"/>
      <c r="AG90" s="80"/>
      <c r="AH90" s="80"/>
      <c r="AI90" s="42"/>
      <c r="AJ90" s="42"/>
      <c r="AK90" s="42"/>
      <c r="AL90" s="42"/>
      <c r="AM90" s="42"/>
      <c r="AN90" s="42">
        <f t="shared" ref="AN90:AN92" si="99">I90</f>
        <v>27209.137500000001</v>
      </c>
      <c r="AO90" s="42">
        <f t="shared" si="90"/>
        <v>37412.564062500001</v>
      </c>
      <c r="AP90" s="42">
        <f t="shared" si="89"/>
        <v>448950.76875000005</v>
      </c>
      <c r="AQ90" s="42">
        <f t="shared" ref="AQ90:AQ92" si="100">AN90*1.25</f>
        <v>34011.421875</v>
      </c>
      <c r="AR90" s="38"/>
    </row>
    <row r="91" spans="1:44" ht="11.25" customHeight="1">
      <c r="A91" s="30">
        <v>4</v>
      </c>
      <c r="B91" s="92">
        <v>5.8</v>
      </c>
      <c r="C91" s="76" t="s">
        <v>51</v>
      </c>
      <c r="D91" s="77">
        <v>2</v>
      </c>
      <c r="E91" s="77" t="s">
        <v>103</v>
      </c>
      <c r="F91" s="78" t="s">
        <v>43</v>
      </c>
      <c r="G91" s="78">
        <v>1.17</v>
      </c>
      <c r="H91" s="78" t="s">
        <v>57</v>
      </c>
      <c r="I91" s="79">
        <f t="shared" si="84"/>
        <v>25881.862499999996</v>
      </c>
      <c r="J91" s="143"/>
      <c r="K91" s="143"/>
      <c r="L91" s="80"/>
      <c r="M91" s="80"/>
      <c r="N91" s="77"/>
      <c r="O91" s="84"/>
      <c r="P91" s="136"/>
      <c r="Q91" s="80"/>
      <c r="R91" s="80">
        <f t="shared" si="85"/>
        <v>0</v>
      </c>
      <c r="S91" s="80">
        <f t="shared" si="86"/>
        <v>0</v>
      </c>
      <c r="T91" s="80">
        <f t="shared" si="87"/>
        <v>0</v>
      </c>
      <c r="U91" s="80"/>
      <c r="V91" s="80">
        <f t="shared" si="96"/>
        <v>6470.4656249999989</v>
      </c>
      <c r="W91" s="42"/>
      <c r="X91" s="42"/>
      <c r="Y91" s="42"/>
      <c r="Z91" s="42"/>
      <c r="AA91" s="42"/>
      <c r="AB91" s="42"/>
      <c r="AC91" s="42"/>
      <c r="AD91" s="80">
        <f t="shared" si="97"/>
        <v>6470.4656249999989</v>
      </c>
      <c r="AE91" s="80">
        <f t="shared" si="98"/>
        <v>3235.2328124999995</v>
      </c>
      <c r="AF91" s="80"/>
      <c r="AG91" s="80"/>
      <c r="AH91" s="80"/>
      <c r="AI91" s="42"/>
      <c r="AJ91" s="42"/>
      <c r="AK91" s="42">
        <v>30926</v>
      </c>
      <c r="AL91" s="42"/>
      <c r="AM91" s="42"/>
      <c r="AN91" s="42">
        <f t="shared" si="99"/>
        <v>25881.862499999996</v>
      </c>
      <c r="AO91" s="42">
        <f t="shared" si="90"/>
        <v>66513.560937500006</v>
      </c>
      <c r="AP91" s="42">
        <f t="shared" si="89"/>
        <v>798162.73125000007</v>
      </c>
      <c r="AQ91" s="42">
        <f t="shared" si="100"/>
        <v>32352.328124999993</v>
      </c>
      <c r="AR91" s="38"/>
    </row>
    <row r="92" spans="1:44" ht="11.25" customHeight="1">
      <c r="A92" s="205">
        <v>5</v>
      </c>
      <c r="B92" s="92">
        <v>28.8</v>
      </c>
      <c r="C92" s="76" t="s">
        <v>53</v>
      </c>
      <c r="D92" s="77"/>
      <c r="E92" s="77"/>
      <c r="F92" s="78"/>
      <c r="G92" s="78">
        <v>1.05</v>
      </c>
      <c r="H92" s="78" t="s">
        <v>54</v>
      </c>
      <c r="I92" s="79">
        <f t="shared" si="84"/>
        <v>23227.312500000004</v>
      </c>
      <c r="J92" s="143"/>
      <c r="K92" s="143"/>
      <c r="L92" s="80"/>
      <c r="M92" s="80"/>
      <c r="N92" s="77"/>
      <c r="O92" s="84"/>
      <c r="P92" s="136"/>
      <c r="Q92" s="80"/>
      <c r="R92" s="80">
        <f t="shared" si="85"/>
        <v>0</v>
      </c>
      <c r="S92" s="80">
        <f t="shared" si="86"/>
        <v>0</v>
      </c>
      <c r="T92" s="80">
        <f t="shared" si="87"/>
        <v>0</v>
      </c>
      <c r="U92" s="80"/>
      <c r="V92" s="80">
        <f t="shared" si="96"/>
        <v>5806.8281250000009</v>
      </c>
      <c r="W92" s="42"/>
      <c r="X92" s="42"/>
      <c r="Y92" s="42"/>
      <c r="Z92" s="42"/>
      <c r="AA92" s="42"/>
      <c r="AB92" s="42"/>
      <c r="AC92" s="42"/>
      <c r="AD92" s="80">
        <f t="shared" si="97"/>
        <v>5806.8281250000009</v>
      </c>
      <c r="AE92" s="80">
        <f t="shared" si="98"/>
        <v>2903.4140625000005</v>
      </c>
      <c r="AF92" s="80"/>
      <c r="AG92" s="80"/>
      <c r="AH92" s="80"/>
      <c r="AI92" s="42"/>
      <c r="AJ92" s="42"/>
      <c r="AK92" s="42"/>
      <c r="AL92" s="42"/>
      <c r="AM92" s="42"/>
      <c r="AN92" s="42">
        <f t="shared" si="99"/>
        <v>23227.312500000004</v>
      </c>
      <c r="AO92" s="42">
        <f t="shared" si="90"/>
        <v>31937.554687500007</v>
      </c>
      <c r="AP92" s="42">
        <f t="shared" si="89"/>
        <v>383250.65625000012</v>
      </c>
      <c r="AQ92" s="42">
        <f t="shared" si="100"/>
        <v>29034.140625000004</v>
      </c>
      <c r="AR92" s="38"/>
    </row>
    <row r="93" spans="1:44" ht="10.5" customHeight="1">
      <c r="A93" s="206"/>
      <c r="B93" s="110"/>
      <c r="C93" s="30" t="s">
        <v>56</v>
      </c>
      <c r="D93" s="31">
        <v>2</v>
      </c>
      <c r="E93" s="31" t="s">
        <v>103</v>
      </c>
      <c r="F93" s="32" t="s">
        <v>43</v>
      </c>
      <c r="G93" s="32">
        <v>1.29</v>
      </c>
      <c r="H93" s="32" t="s">
        <v>57</v>
      </c>
      <c r="I93" s="19">
        <f t="shared" si="84"/>
        <v>28536.412500000002</v>
      </c>
      <c r="J93" s="95"/>
      <c r="K93" s="95"/>
      <c r="L93" s="35"/>
      <c r="M93" s="35">
        <v>6</v>
      </c>
      <c r="N93" s="31">
        <v>3</v>
      </c>
      <c r="O93" s="34">
        <v>9</v>
      </c>
      <c r="P93" s="29">
        <f>(I93/18)*J93</f>
        <v>0</v>
      </c>
      <c r="Q93" s="35"/>
      <c r="R93" s="35">
        <f t="shared" si="85"/>
        <v>0</v>
      </c>
      <c r="S93" s="35">
        <f t="shared" si="86"/>
        <v>9512.1375000000007</v>
      </c>
      <c r="T93" s="62">
        <f t="shared" si="87"/>
        <v>4756.0687500000004</v>
      </c>
      <c r="U93" s="35"/>
      <c r="V93" s="35">
        <f>SUM((P93+Q93+R93+S93+T93)*25%)</f>
        <v>3567.0515625000003</v>
      </c>
      <c r="W93" s="29"/>
      <c r="X93" s="29"/>
      <c r="Y93" s="29"/>
      <c r="Z93" s="29"/>
      <c r="AA93" s="29"/>
      <c r="AB93" s="29"/>
      <c r="AC93" s="29"/>
      <c r="AD93" s="35">
        <f>P93+Q93+R93+S93+T93+U93+V93+X93+Z93+AB93+AC93</f>
        <v>17835.2578125</v>
      </c>
      <c r="AE93" s="62">
        <v>1770</v>
      </c>
      <c r="AF93" s="35"/>
      <c r="AG93" s="35"/>
      <c r="AH93" s="62"/>
      <c r="AI93" s="29"/>
      <c r="AJ93" s="29"/>
      <c r="AK93" s="29">
        <v>21402</v>
      </c>
      <c r="AL93" s="29"/>
      <c r="AM93" s="29"/>
      <c r="AN93" s="29"/>
      <c r="AO93" s="29">
        <f t="shared" si="90"/>
        <v>41007.2578125</v>
      </c>
      <c r="AP93" s="29">
        <f t="shared" si="89"/>
        <v>492087.09375</v>
      </c>
      <c r="AQ93" s="29">
        <f>P93+Q93+R93+S93+T93+V93</f>
        <v>17835.2578125</v>
      </c>
      <c r="AR93" s="38"/>
    </row>
    <row r="94" spans="1:44" ht="13.5" customHeight="1">
      <c r="A94" s="205">
        <v>6</v>
      </c>
      <c r="B94" s="203">
        <v>38.6</v>
      </c>
      <c r="C94" s="76" t="s">
        <v>55</v>
      </c>
      <c r="D94" s="77">
        <v>1</v>
      </c>
      <c r="E94" s="77"/>
      <c r="F94" s="78" t="s">
        <v>43</v>
      </c>
      <c r="G94" s="78">
        <v>1.1299999999999999</v>
      </c>
      <c r="H94" s="78" t="s">
        <v>71</v>
      </c>
      <c r="I94" s="79">
        <f t="shared" si="84"/>
        <v>24997.012499999997</v>
      </c>
      <c r="J94" s="143"/>
      <c r="K94" s="143"/>
      <c r="L94" s="80"/>
      <c r="M94" s="80"/>
      <c r="N94" s="77"/>
      <c r="O94" s="84"/>
      <c r="P94" s="136"/>
      <c r="Q94" s="80"/>
      <c r="R94" s="80">
        <f t="shared" si="85"/>
        <v>0</v>
      </c>
      <c r="S94" s="80">
        <f t="shared" si="86"/>
        <v>0</v>
      </c>
      <c r="T94" s="80">
        <f t="shared" si="87"/>
        <v>0</v>
      </c>
      <c r="U94" s="80"/>
      <c r="V94" s="80">
        <f>AN94*25%</f>
        <v>6249.2531249999993</v>
      </c>
      <c r="W94" s="42"/>
      <c r="X94" s="42"/>
      <c r="Y94" s="42"/>
      <c r="Z94" s="42"/>
      <c r="AA94" s="42"/>
      <c r="AB94" s="42"/>
      <c r="AC94" s="42"/>
      <c r="AD94" s="80">
        <f>P94+Q94+R94+S94+T94+U94+V94+X94+Z94+AB94+AC94</f>
        <v>6249.2531249999993</v>
      </c>
      <c r="AE94" s="80">
        <f>AVERAGE((R94+S94+T94+V94+AN94+Q94)*10%)</f>
        <v>3124.6265624999996</v>
      </c>
      <c r="AF94" s="80"/>
      <c r="AG94" s="80"/>
      <c r="AH94" s="80"/>
      <c r="AI94" s="42"/>
      <c r="AJ94" s="42"/>
      <c r="AK94" s="42"/>
      <c r="AL94" s="42"/>
      <c r="AM94" s="42"/>
      <c r="AN94" s="42">
        <f>I94</f>
        <v>24997.012499999997</v>
      </c>
      <c r="AO94" s="42">
        <f>AD94+AE94+AF94+AG94+AH94+AI94+AJ94+AK94+AL94+AM94+AN94</f>
        <v>34370.892187499994</v>
      </c>
      <c r="AP94" s="42">
        <f t="shared" si="89"/>
        <v>412450.70624999993</v>
      </c>
      <c r="AQ94" s="42">
        <f>AN94*1.25</f>
        <v>31246.265624999996</v>
      </c>
      <c r="AR94" s="38"/>
    </row>
    <row r="95" spans="1:44" ht="13.5" customHeight="1">
      <c r="A95" s="206"/>
      <c r="B95" s="214"/>
      <c r="C95" s="30"/>
      <c r="D95" s="31">
        <v>2</v>
      </c>
      <c r="E95" s="31"/>
      <c r="F95" s="32" t="s">
        <v>43</v>
      </c>
      <c r="G95" s="32">
        <v>1.29</v>
      </c>
      <c r="H95" s="32" t="s">
        <v>57</v>
      </c>
      <c r="I95" s="19">
        <f t="shared" si="84"/>
        <v>28536.412500000002</v>
      </c>
      <c r="J95" s="95">
        <v>1</v>
      </c>
      <c r="K95" s="95">
        <v>1</v>
      </c>
      <c r="L95" s="35"/>
      <c r="M95" s="35">
        <v>3</v>
      </c>
      <c r="N95" s="31"/>
      <c r="O95" s="34">
        <v>3</v>
      </c>
      <c r="P95" s="29">
        <v>1585</v>
      </c>
      <c r="Q95" s="35">
        <f>(I95/18)*K95</f>
        <v>1585.35625</v>
      </c>
      <c r="R95" s="35">
        <f t="shared" si="85"/>
        <v>0</v>
      </c>
      <c r="S95" s="35">
        <f t="shared" si="86"/>
        <v>4756.0687500000004</v>
      </c>
      <c r="T95" s="62">
        <f t="shared" si="87"/>
        <v>0</v>
      </c>
      <c r="U95" s="35"/>
      <c r="V95" s="35">
        <f t="shared" ref="V95:V101" si="101">SUM((P95+Q95+R95+S95+T95)*25%)</f>
        <v>1981.60625</v>
      </c>
      <c r="W95" s="29"/>
      <c r="X95" s="29"/>
      <c r="Y95" s="29"/>
      <c r="Z95" s="29"/>
      <c r="AA95" s="29"/>
      <c r="AB95" s="29"/>
      <c r="AC95" s="29"/>
      <c r="AD95" s="35">
        <f t="shared" ref="AD95:AD101" si="102">P95+Q95+R95+S95+T95+U95+V95+X95+Z95+AB95+AC95</f>
        <v>9908.03125</v>
      </c>
      <c r="AE95" s="62">
        <f t="shared" ref="AE95:AE101" si="103">(P95+Q95+R95+S95+T95+V95)*10%</f>
        <v>990.80312500000002</v>
      </c>
      <c r="AF95" s="35"/>
      <c r="AG95" s="35"/>
      <c r="AH95" s="62"/>
      <c r="AI95" s="29"/>
      <c r="AJ95" s="29"/>
      <c r="AK95" s="29"/>
      <c r="AL95" s="36"/>
      <c r="AM95" s="29"/>
      <c r="AN95" s="29"/>
      <c r="AO95" s="29">
        <f t="shared" si="90"/>
        <v>10898.834375</v>
      </c>
      <c r="AP95" s="29">
        <f t="shared" si="89"/>
        <v>130786.01250000001</v>
      </c>
      <c r="AQ95" s="29">
        <f t="shared" ref="AQ95:AQ101" si="104">P95+Q95+R95+S95+T95+V95</f>
        <v>9908.03125</v>
      </c>
      <c r="AR95" s="38"/>
    </row>
    <row r="96" spans="1:44" ht="13.5" customHeight="1">
      <c r="A96" s="30">
        <v>7</v>
      </c>
      <c r="B96" s="92">
        <v>35.1</v>
      </c>
      <c r="C96" s="30" t="s">
        <v>58</v>
      </c>
      <c r="D96" s="31" t="s">
        <v>48</v>
      </c>
      <c r="E96" s="31" t="s">
        <v>95</v>
      </c>
      <c r="F96" s="32" t="s">
        <v>43</v>
      </c>
      <c r="G96" s="32">
        <v>1.35</v>
      </c>
      <c r="H96" s="32" t="s">
        <v>49</v>
      </c>
      <c r="I96" s="19">
        <f t="shared" si="84"/>
        <v>29863.6875</v>
      </c>
      <c r="J96" s="95"/>
      <c r="K96" s="95"/>
      <c r="L96" s="35">
        <v>8</v>
      </c>
      <c r="M96" s="35">
        <v>10</v>
      </c>
      <c r="N96" s="31">
        <v>2</v>
      </c>
      <c r="O96" s="34">
        <v>20</v>
      </c>
      <c r="P96" s="29">
        <f t="shared" ref="P96:P107" si="105">(I96/18)*J96</f>
        <v>0</v>
      </c>
      <c r="Q96" s="35">
        <f t="shared" ref="Q96:Q107" si="106">(I96/18)*K96</f>
        <v>0</v>
      </c>
      <c r="R96" s="35">
        <f t="shared" si="85"/>
        <v>13272.75</v>
      </c>
      <c r="S96" s="35">
        <f t="shared" si="86"/>
        <v>16590.9375</v>
      </c>
      <c r="T96" s="62">
        <f t="shared" si="87"/>
        <v>3318.1875</v>
      </c>
      <c r="U96" s="35"/>
      <c r="V96" s="35">
        <f t="shared" si="101"/>
        <v>8295.46875</v>
      </c>
      <c r="W96" s="29"/>
      <c r="X96" s="29"/>
      <c r="Y96" s="29"/>
      <c r="Z96" s="29"/>
      <c r="AA96" s="29"/>
      <c r="AB96" s="29"/>
      <c r="AC96" s="29"/>
      <c r="AD96" s="35">
        <f t="shared" si="102"/>
        <v>41477.34375</v>
      </c>
      <c r="AE96" s="62">
        <f t="shared" si="103"/>
        <v>4147.734375</v>
      </c>
      <c r="AF96" s="35"/>
      <c r="AG96" s="137"/>
      <c r="AH96" s="62"/>
      <c r="AI96" s="29"/>
      <c r="AJ96" s="29"/>
      <c r="AK96" s="29"/>
      <c r="AL96" s="29"/>
      <c r="AM96" s="29">
        <v>66487</v>
      </c>
      <c r="AN96" s="29"/>
      <c r="AO96" s="29">
        <f t="shared" si="90"/>
        <v>112112.078125</v>
      </c>
      <c r="AP96" s="29">
        <f t="shared" si="89"/>
        <v>1345344.9375</v>
      </c>
      <c r="AQ96" s="29">
        <f t="shared" si="104"/>
        <v>41477.34375</v>
      </c>
      <c r="AR96" s="38"/>
    </row>
    <row r="97" spans="1:44">
      <c r="A97" s="50">
        <v>8</v>
      </c>
      <c r="B97" s="108">
        <v>39.9</v>
      </c>
      <c r="C97" s="30" t="s">
        <v>56</v>
      </c>
      <c r="D97" s="41" t="s">
        <v>48</v>
      </c>
      <c r="E97" s="109"/>
      <c r="F97" s="32" t="s">
        <v>43</v>
      </c>
      <c r="G97" s="32">
        <v>1.35</v>
      </c>
      <c r="H97" s="32" t="s">
        <v>49</v>
      </c>
      <c r="I97" s="33">
        <f t="shared" si="84"/>
        <v>29863.6875</v>
      </c>
      <c r="J97" s="95"/>
      <c r="K97" s="95"/>
      <c r="L97" s="35"/>
      <c r="M97" s="35">
        <v>20</v>
      </c>
      <c r="N97" s="31">
        <v>4</v>
      </c>
      <c r="O97" s="34">
        <v>24</v>
      </c>
      <c r="P97" s="29">
        <f t="shared" si="105"/>
        <v>0</v>
      </c>
      <c r="Q97" s="35">
        <f t="shared" si="106"/>
        <v>0</v>
      </c>
      <c r="R97" s="35">
        <f t="shared" si="85"/>
        <v>0</v>
      </c>
      <c r="S97" s="35">
        <f t="shared" si="86"/>
        <v>33181.875</v>
      </c>
      <c r="T97" s="62">
        <f t="shared" si="87"/>
        <v>6636.375</v>
      </c>
      <c r="U97" s="35"/>
      <c r="V97" s="35">
        <f t="shared" si="101"/>
        <v>9954.5625</v>
      </c>
      <c r="W97" s="29"/>
      <c r="X97" s="29"/>
      <c r="Y97" s="29"/>
      <c r="Z97" s="29"/>
      <c r="AA97" s="29"/>
      <c r="AB97" s="29"/>
      <c r="AC97" s="29"/>
      <c r="AD97" s="35">
        <f t="shared" si="102"/>
        <v>49772.8125</v>
      </c>
      <c r="AE97" s="62">
        <f t="shared" si="103"/>
        <v>4977.28125</v>
      </c>
      <c r="AF97" s="35"/>
      <c r="AG97" s="137"/>
      <c r="AH97" s="35"/>
      <c r="AI97" s="29"/>
      <c r="AJ97" s="29"/>
      <c r="AK97" s="29"/>
      <c r="AL97" s="29"/>
      <c r="AM97" s="29"/>
      <c r="AN97" s="29"/>
      <c r="AO97" s="29">
        <f t="shared" si="90"/>
        <v>54750.09375</v>
      </c>
      <c r="AP97" s="29">
        <f t="shared" si="89"/>
        <v>657001.125</v>
      </c>
      <c r="AQ97" s="29">
        <f t="shared" si="104"/>
        <v>49772.8125</v>
      </c>
      <c r="AR97" s="38"/>
    </row>
    <row r="98" spans="1:44">
      <c r="A98" s="30">
        <v>9</v>
      </c>
      <c r="B98" s="92">
        <v>39.1</v>
      </c>
      <c r="C98" s="30" t="s">
        <v>62</v>
      </c>
      <c r="D98" s="31" t="s">
        <v>48</v>
      </c>
      <c r="E98" s="31" t="s">
        <v>95</v>
      </c>
      <c r="F98" s="32" t="s">
        <v>43</v>
      </c>
      <c r="G98" s="32">
        <v>1.35</v>
      </c>
      <c r="H98" s="32" t="s">
        <v>49</v>
      </c>
      <c r="I98" s="33">
        <f t="shared" si="84"/>
        <v>29863.6875</v>
      </c>
      <c r="J98" s="95"/>
      <c r="K98" s="95"/>
      <c r="L98" s="35"/>
      <c r="M98" s="35">
        <v>13</v>
      </c>
      <c r="N98" s="31">
        <v>6</v>
      </c>
      <c r="O98" s="34">
        <v>19</v>
      </c>
      <c r="P98" s="29">
        <f t="shared" si="105"/>
        <v>0</v>
      </c>
      <c r="Q98" s="35">
        <f t="shared" si="106"/>
        <v>0</v>
      </c>
      <c r="R98" s="35">
        <f t="shared" si="85"/>
        <v>0</v>
      </c>
      <c r="S98" s="35">
        <f t="shared" si="86"/>
        <v>21568.21875</v>
      </c>
      <c r="T98" s="62">
        <f t="shared" si="87"/>
        <v>9954.5625</v>
      </c>
      <c r="U98" s="35"/>
      <c r="V98" s="35">
        <f t="shared" si="101"/>
        <v>7880.6953125</v>
      </c>
      <c r="W98" s="29"/>
      <c r="X98" s="29"/>
      <c r="Y98" s="29"/>
      <c r="Z98" s="29"/>
      <c r="AA98" s="29"/>
      <c r="AB98" s="29"/>
      <c r="AC98" s="29"/>
      <c r="AD98" s="35">
        <f t="shared" si="102"/>
        <v>39403.4765625</v>
      </c>
      <c r="AE98" s="62">
        <f t="shared" si="103"/>
        <v>3940.34765625</v>
      </c>
      <c r="AF98" s="35"/>
      <c r="AG98" s="137"/>
      <c r="AH98" s="35"/>
      <c r="AI98" s="29"/>
      <c r="AJ98" s="29"/>
      <c r="AK98" s="29"/>
      <c r="AL98" s="29"/>
      <c r="AM98" s="29">
        <v>63162</v>
      </c>
      <c r="AN98" s="29"/>
      <c r="AO98" s="29">
        <f t="shared" si="90"/>
        <v>106505.82421875</v>
      </c>
      <c r="AP98" s="29">
        <f t="shared" si="89"/>
        <v>1278069.890625</v>
      </c>
      <c r="AQ98" s="29">
        <f t="shared" si="104"/>
        <v>39403.4765625</v>
      </c>
      <c r="AR98" s="38"/>
    </row>
    <row r="99" spans="1:44">
      <c r="A99" s="30">
        <v>10</v>
      </c>
      <c r="B99" s="92">
        <v>33.1</v>
      </c>
      <c r="C99" s="30" t="s">
        <v>47</v>
      </c>
      <c r="D99" s="31" t="s">
        <v>48</v>
      </c>
      <c r="E99" s="31" t="s">
        <v>95</v>
      </c>
      <c r="F99" s="32" t="s">
        <v>43</v>
      </c>
      <c r="G99" s="32">
        <v>1.35</v>
      </c>
      <c r="H99" s="32" t="s">
        <v>49</v>
      </c>
      <c r="I99" s="33">
        <f t="shared" si="84"/>
        <v>29863.6875</v>
      </c>
      <c r="J99" s="95"/>
      <c r="K99" s="95"/>
      <c r="L99" s="35"/>
      <c r="M99" s="35">
        <v>15</v>
      </c>
      <c r="N99" s="31">
        <v>7</v>
      </c>
      <c r="O99" s="34">
        <v>22</v>
      </c>
      <c r="P99" s="29">
        <f t="shared" si="105"/>
        <v>0</v>
      </c>
      <c r="Q99" s="35">
        <f t="shared" si="106"/>
        <v>0</v>
      </c>
      <c r="R99" s="35">
        <f t="shared" si="85"/>
        <v>0</v>
      </c>
      <c r="S99" s="35">
        <f t="shared" si="86"/>
        <v>24886.40625</v>
      </c>
      <c r="T99" s="62">
        <f t="shared" si="87"/>
        <v>11613.65625</v>
      </c>
      <c r="U99" s="35"/>
      <c r="V99" s="35">
        <f t="shared" si="101"/>
        <v>9125.015625</v>
      </c>
      <c r="W99" s="29"/>
      <c r="X99" s="29"/>
      <c r="Y99" s="29"/>
      <c r="Z99" s="29"/>
      <c r="AA99" s="29"/>
      <c r="AB99" s="29"/>
      <c r="AC99" s="29"/>
      <c r="AD99" s="35">
        <f t="shared" si="102"/>
        <v>45625.078125</v>
      </c>
      <c r="AE99" s="62">
        <f t="shared" si="103"/>
        <v>4562.5078125</v>
      </c>
      <c r="AF99" s="35"/>
      <c r="AG99" s="137"/>
      <c r="AH99" s="35"/>
      <c r="AI99" s="29"/>
      <c r="AJ99" s="29"/>
      <c r="AK99" s="29"/>
      <c r="AL99" s="29"/>
      <c r="AM99" s="29">
        <v>73135</v>
      </c>
      <c r="AN99" s="29"/>
      <c r="AO99" s="29">
        <f t="shared" si="90"/>
        <v>123322.5859375</v>
      </c>
      <c r="AP99" s="29">
        <f t="shared" si="89"/>
        <v>1479871.03125</v>
      </c>
      <c r="AQ99" s="29">
        <f t="shared" si="104"/>
        <v>45625.078125</v>
      </c>
      <c r="AR99" s="38"/>
    </row>
    <row r="100" spans="1:44">
      <c r="A100" s="30">
        <v>11</v>
      </c>
      <c r="B100" s="92">
        <v>2</v>
      </c>
      <c r="C100" s="30" t="s">
        <v>47</v>
      </c>
      <c r="D100" s="31"/>
      <c r="E100" s="31"/>
      <c r="F100" s="32" t="s">
        <v>43</v>
      </c>
      <c r="G100" s="32">
        <v>1.05</v>
      </c>
      <c r="H100" s="32" t="s">
        <v>59</v>
      </c>
      <c r="I100" s="33">
        <f t="shared" si="84"/>
        <v>23227.312500000004</v>
      </c>
      <c r="J100" s="95"/>
      <c r="K100" s="95"/>
      <c r="L100" s="35"/>
      <c r="M100" s="35">
        <v>16</v>
      </c>
      <c r="N100" s="31">
        <v>7</v>
      </c>
      <c r="O100" s="34">
        <v>23</v>
      </c>
      <c r="P100" s="29">
        <f t="shared" si="105"/>
        <v>0</v>
      </c>
      <c r="Q100" s="35">
        <f t="shared" si="106"/>
        <v>0</v>
      </c>
      <c r="R100" s="35">
        <f t="shared" si="85"/>
        <v>0</v>
      </c>
      <c r="S100" s="35">
        <f t="shared" si="86"/>
        <v>20646.500000000004</v>
      </c>
      <c r="T100" s="62">
        <f t="shared" si="87"/>
        <v>9032.8437500000018</v>
      </c>
      <c r="U100" s="35"/>
      <c r="V100" s="35">
        <f t="shared" si="101"/>
        <v>7419.8359375000018</v>
      </c>
      <c r="W100" s="29"/>
      <c r="X100" s="29"/>
      <c r="Y100" s="29"/>
      <c r="Z100" s="29"/>
      <c r="AA100" s="29"/>
      <c r="AB100" s="29"/>
      <c r="AC100" s="29"/>
      <c r="AD100" s="35">
        <f t="shared" si="102"/>
        <v>37099.179687500007</v>
      </c>
      <c r="AE100" s="62">
        <f t="shared" si="103"/>
        <v>3709.9179687500009</v>
      </c>
      <c r="AF100" s="35"/>
      <c r="AG100" s="137"/>
      <c r="AH100" s="35"/>
      <c r="AI100" s="29"/>
      <c r="AJ100" s="29"/>
      <c r="AK100" s="29"/>
      <c r="AL100" s="29"/>
      <c r="AM100" s="29"/>
      <c r="AN100" s="29"/>
      <c r="AO100" s="29">
        <f t="shared" si="90"/>
        <v>40809.097656250007</v>
      </c>
      <c r="AP100" s="29">
        <f t="shared" si="89"/>
        <v>489709.17187500012</v>
      </c>
      <c r="AQ100" s="29">
        <f t="shared" si="104"/>
        <v>37099.179687500007</v>
      </c>
      <c r="AR100" s="38"/>
    </row>
    <row r="101" spans="1:44">
      <c r="A101" s="30">
        <v>12</v>
      </c>
      <c r="B101" s="92">
        <v>0</v>
      </c>
      <c r="C101" s="30" t="s">
        <v>66</v>
      </c>
      <c r="D101" s="31"/>
      <c r="E101" s="31"/>
      <c r="F101" s="32" t="s">
        <v>43</v>
      </c>
      <c r="G101" s="32">
        <v>1.03</v>
      </c>
      <c r="H101" s="32" t="s">
        <v>59</v>
      </c>
      <c r="I101" s="33">
        <f t="shared" si="84"/>
        <v>22784.887500000001</v>
      </c>
      <c r="J101" s="95"/>
      <c r="K101" s="95"/>
      <c r="L101" s="35"/>
      <c r="M101" s="35">
        <v>6</v>
      </c>
      <c r="N101" s="31">
        <v>6</v>
      </c>
      <c r="O101" s="34">
        <v>12</v>
      </c>
      <c r="P101" s="29">
        <f t="shared" si="105"/>
        <v>0</v>
      </c>
      <c r="Q101" s="35">
        <f t="shared" si="106"/>
        <v>0</v>
      </c>
      <c r="R101" s="35">
        <f t="shared" si="85"/>
        <v>0</v>
      </c>
      <c r="S101" s="35">
        <f t="shared" si="86"/>
        <v>7594.9624999999996</v>
      </c>
      <c r="T101" s="62">
        <f t="shared" si="87"/>
        <v>7594.9624999999996</v>
      </c>
      <c r="U101" s="35"/>
      <c r="V101" s="35">
        <f t="shared" si="101"/>
        <v>3797.4812499999998</v>
      </c>
      <c r="W101" s="29"/>
      <c r="X101" s="29"/>
      <c r="Y101" s="29"/>
      <c r="Z101" s="29"/>
      <c r="AA101" s="29"/>
      <c r="AB101" s="29"/>
      <c r="AC101" s="29"/>
      <c r="AD101" s="35">
        <f t="shared" si="102"/>
        <v>18987.40625</v>
      </c>
      <c r="AE101" s="62">
        <f t="shared" si="103"/>
        <v>1898.7406250000001</v>
      </c>
      <c r="AF101" s="35"/>
      <c r="AG101" s="35"/>
      <c r="AH101" s="35"/>
      <c r="AI101" s="29"/>
      <c r="AJ101" s="29"/>
      <c r="AK101" s="29"/>
      <c r="AL101" s="29"/>
      <c r="AM101" s="29"/>
      <c r="AN101" s="29"/>
      <c r="AO101" s="29">
        <f t="shared" si="90"/>
        <v>20886.146874999999</v>
      </c>
      <c r="AP101" s="29">
        <f t="shared" si="89"/>
        <v>250633.76249999998</v>
      </c>
      <c r="AQ101" s="29">
        <f t="shared" si="104"/>
        <v>18987.40625</v>
      </c>
      <c r="AR101" s="38"/>
    </row>
    <row r="102" spans="1:44" ht="10.5" customHeight="1">
      <c r="A102" s="205">
        <v>13</v>
      </c>
      <c r="B102" s="203">
        <v>1</v>
      </c>
      <c r="C102" s="76" t="s">
        <v>118</v>
      </c>
      <c r="D102" s="77"/>
      <c r="E102" s="77"/>
      <c r="F102" s="78" t="s">
        <v>120</v>
      </c>
      <c r="G102" s="78">
        <v>1.04</v>
      </c>
      <c r="H102" s="78" t="s">
        <v>59</v>
      </c>
      <c r="I102" s="79">
        <f t="shared" si="84"/>
        <v>23006.100000000002</v>
      </c>
      <c r="J102" s="143"/>
      <c r="K102" s="143"/>
      <c r="L102" s="80"/>
      <c r="M102" s="80"/>
      <c r="N102" s="77"/>
      <c r="O102" s="84"/>
      <c r="P102" s="42">
        <f t="shared" si="105"/>
        <v>0</v>
      </c>
      <c r="Q102" s="80">
        <f t="shared" si="106"/>
        <v>0</v>
      </c>
      <c r="R102" s="80">
        <f t="shared" si="85"/>
        <v>0</v>
      </c>
      <c r="S102" s="80"/>
      <c r="T102" s="80"/>
      <c r="U102" s="80"/>
      <c r="V102" s="80">
        <f>AN102*25%</f>
        <v>2875.75</v>
      </c>
      <c r="W102" s="42"/>
      <c r="X102" s="42"/>
      <c r="Y102" s="42"/>
      <c r="Z102" s="42"/>
      <c r="AA102" s="42"/>
      <c r="AB102" s="42"/>
      <c r="AC102" s="42"/>
      <c r="AD102" s="80">
        <f>P102+Q102+R102+S102+T102+U102+V102+X102+Z102+AB102+AC102</f>
        <v>2875.75</v>
      </c>
      <c r="AE102" s="80">
        <f>AVERAGE((R102+S102+T102+V102+AN102+Q102)*10%)</f>
        <v>1437.875</v>
      </c>
      <c r="AF102" s="80"/>
      <c r="AG102" s="80"/>
      <c r="AH102" s="80"/>
      <c r="AI102" s="42"/>
      <c r="AJ102" s="42"/>
      <c r="AK102" s="42"/>
      <c r="AL102" s="42"/>
      <c r="AM102" s="42"/>
      <c r="AN102" s="42">
        <v>11503</v>
      </c>
      <c r="AO102" s="42">
        <f>AD102+AE102+AF102+AG102+AH102+AI102+AJ102+AK102+AL102+AM102+AN102</f>
        <v>15816.625</v>
      </c>
      <c r="AP102" s="42">
        <f t="shared" si="89"/>
        <v>189799.5</v>
      </c>
      <c r="AQ102" s="42">
        <f>AN102*1.25</f>
        <v>14378.75</v>
      </c>
      <c r="AR102" s="38"/>
    </row>
    <row r="103" spans="1:44" ht="13.5" customHeight="1">
      <c r="A103" s="213"/>
      <c r="B103" s="212"/>
      <c r="C103" s="30" t="s">
        <v>42</v>
      </c>
      <c r="D103" s="31">
        <v>2</v>
      </c>
      <c r="E103" s="31" t="s">
        <v>103</v>
      </c>
      <c r="F103" s="32" t="s">
        <v>43</v>
      </c>
      <c r="G103" s="32">
        <v>1.1100000000000001</v>
      </c>
      <c r="H103" s="32" t="s">
        <v>57</v>
      </c>
      <c r="I103" s="75">
        <f t="shared" si="84"/>
        <v>24554.587500000001</v>
      </c>
      <c r="J103" s="95"/>
      <c r="K103" s="95"/>
      <c r="L103" s="35"/>
      <c r="M103" s="35">
        <v>8</v>
      </c>
      <c r="N103" s="31">
        <v>1</v>
      </c>
      <c r="O103" s="34">
        <v>9</v>
      </c>
      <c r="P103" s="29">
        <f t="shared" si="105"/>
        <v>0</v>
      </c>
      <c r="Q103" s="35">
        <f t="shared" si="106"/>
        <v>0</v>
      </c>
      <c r="R103" s="35">
        <f t="shared" si="85"/>
        <v>0</v>
      </c>
      <c r="S103" s="35">
        <f t="shared" ref="S103:S107" si="107">SUM((I103/18)*M103)</f>
        <v>10913.150000000001</v>
      </c>
      <c r="T103" s="62">
        <f t="shared" ref="T103:T107" si="108">SUM((I103/18)*N103)</f>
        <v>1364.1437500000002</v>
      </c>
      <c r="U103" s="35"/>
      <c r="V103" s="35">
        <f t="shared" ref="V103:V107" si="109">SUM((P103+Q103+R103+S103+T103)*25%)</f>
        <v>3069.3234375000002</v>
      </c>
      <c r="W103" s="29"/>
      <c r="X103" s="29"/>
      <c r="Y103" s="29"/>
      <c r="Z103" s="29"/>
      <c r="AA103" s="29"/>
      <c r="AB103" s="29"/>
      <c r="AC103" s="29"/>
      <c r="AD103" s="35">
        <f t="shared" ref="AD103:AD107" si="110">P103+Q103+R103+S103+T103+U103+V103+X103+Z103+AB103+AC103</f>
        <v>15346.6171875</v>
      </c>
      <c r="AE103" s="62">
        <f t="shared" ref="AE103:AE107" si="111">(P103+Q103+R103+S103+T103+V103)*10%</f>
        <v>1534.6617187500001</v>
      </c>
      <c r="AF103" s="35"/>
      <c r="AG103" s="35"/>
      <c r="AH103" s="62"/>
      <c r="AI103" s="29"/>
      <c r="AJ103" s="29"/>
      <c r="AK103" s="29">
        <v>18416</v>
      </c>
      <c r="AL103" s="29"/>
      <c r="AM103" s="29"/>
      <c r="AN103" s="29"/>
      <c r="AO103" s="29">
        <f t="shared" si="90"/>
        <v>35297.278906250001</v>
      </c>
      <c r="AP103" s="29">
        <f t="shared" si="89"/>
        <v>423567.34687500005</v>
      </c>
      <c r="AQ103" s="29">
        <f t="shared" ref="AQ103:AQ107" si="112">P103+Q103+R103+S103+T103+V103</f>
        <v>15346.6171875</v>
      </c>
      <c r="AR103" s="38"/>
    </row>
    <row r="104" spans="1:44" ht="13.5" customHeight="1">
      <c r="A104" s="107">
        <v>14</v>
      </c>
      <c r="B104" s="110">
        <v>1</v>
      </c>
      <c r="C104" s="30" t="s">
        <v>121</v>
      </c>
      <c r="D104" s="31"/>
      <c r="E104" s="31"/>
      <c r="F104" s="32" t="s">
        <v>43</v>
      </c>
      <c r="G104" s="32">
        <v>1.04</v>
      </c>
      <c r="H104" s="32" t="s">
        <v>59</v>
      </c>
      <c r="I104" s="75">
        <f t="shared" si="84"/>
        <v>23006.100000000002</v>
      </c>
      <c r="J104" s="95"/>
      <c r="K104" s="95"/>
      <c r="L104" s="35"/>
      <c r="M104" s="35">
        <v>9</v>
      </c>
      <c r="N104" s="31">
        <v>5</v>
      </c>
      <c r="O104" s="34">
        <v>14</v>
      </c>
      <c r="P104" s="29">
        <f t="shared" si="105"/>
        <v>0</v>
      </c>
      <c r="Q104" s="35">
        <f t="shared" si="106"/>
        <v>0</v>
      </c>
      <c r="R104" s="35">
        <f t="shared" si="85"/>
        <v>0</v>
      </c>
      <c r="S104" s="35">
        <f t="shared" si="107"/>
        <v>11503.050000000001</v>
      </c>
      <c r="T104" s="62">
        <f t="shared" si="108"/>
        <v>6390.5833333333339</v>
      </c>
      <c r="U104" s="35"/>
      <c r="V104" s="35">
        <f t="shared" si="109"/>
        <v>4473.4083333333338</v>
      </c>
      <c r="W104" s="29"/>
      <c r="X104" s="29"/>
      <c r="Y104" s="29"/>
      <c r="Z104" s="29"/>
      <c r="AA104" s="29"/>
      <c r="AB104" s="29"/>
      <c r="AC104" s="29"/>
      <c r="AD104" s="35">
        <f t="shared" si="110"/>
        <v>22367.041666666668</v>
      </c>
      <c r="AE104" s="62">
        <f t="shared" si="111"/>
        <v>2236.7041666666669</v>
      </c>
      <c r="AF104" s="35"/>
      <c r="AG104" s="138"/>
      <c r="AH104" s="62"/>
      <c r="AI104" s="29"/>
      <c r="AJ104" s="29"/>
      <c r="AK104" s="29"/>
      <c r="AL104" s="29"/>
      <c r="AM104" s="29"/>
      <c r="AN104" s="29"/>
      <c r="AO104" s="29">
        <f t="shared" si="90"/>
        <v>24603.745833333334</v>
      </c>
      <c r="AP104" s="29">
        <f t="shared" si="89"/>
        <v>295244.95</v>
      </c>
      <c r="AQ104" s="29">
        <f t="shared" si="112"/>
        <v>22367.041666666668</v>
      </c>
      <c r="AR104" s="38"/>
    </row>
    <row r="105" spans="1:44" ht="12" customHeight="1">
      <c r="A105" s="205">
        <v>15</v>
      </c>
      <c r="B105" s="92">
        <v>2</v>
      </c>
      <c r="C105" s="30" t="s">
        <v>65</v>
      </c>
      <c r="D105" s="31">
        <v>2</v>
      </c>
      <c r="E105" s="31" t="s">
        <v>103</v>
      </c>
      <c r="F105" s="32" t="s">
        <v>43</v>
      </c>
      <c r="G105" s="32">
        <v>1.1299999999999999</v>
      </c>
      <c r="H105" s="32" t="s">
        <v>57</v>
      </c>
      <c r="I105" s="75">
        <f t="shared" si="84"/>
        <v>24997.012499999997</v>
      </c>
      <c r="J105" s="95"/>
      <c r="K105" s="95"/>
      <c r="L105" s="35">
        <v>2</v>
      </c>
      <c r="M105" s="35">
        <v>6</v>
      </c>
      <c r="N105" s="31">
        <v>4</v>
      </c>
      <c r="O105" s="34">
        <v>12</v>
      </c>
      <c r="P105" s="29"/>
      <c r="Q105" s="35">
        <f t="shared" si="106"/>
        <v>0</v>
      </c>
      <c r="R105" s="35">
        <f t="shared" si="85"/>
        <v>2777.4458333333332</v>
      </c>
      <c r="S105" s="35">
        <f t="shared" si="107"/>
        <v>8332.3374999999996</v>
      </c>
      <c r="T105" s="62">
        <f t="shared" si="108"/>
        <v>5554.8916666666664</v>
      </c>
      <c r="U105" s="35"/>
      <c r="V105" s="35">
        <f t="shared" si="109"/>
        <v>4166.1687499999998</v>
      </c>
      <c r="W105" s="29"/>
      <c r="X105" s="29"/>
      <c r="Y105" s="29"/>
      <c r="Z105" s="29"/>
      <c r="AA105" s="29"/>
      <c r="AB105" s="29"/>
      <c r="AC105" s="29"/>
      <c r="AD105" s="35">
        <f t="shared" si="110"/>
        <v>20830.84375</v>
      </c>
      <c r="AE105" s="62">
        <f t="shared" si="111"/>
        <v>2083.0843749999999</v>
      </c>
      <c r="AF105" s="35"/>
      <c r="AG105" s="35"/>
      <c r="AH105" s="62"/>
      <c r="AI105" s="29"/>
      <c r="AJ105" s="29"/>
      <c r="AK105" s="29">
        <v>24942</v>
      </c>
      <c r="AL105" s="29"/>
      <c r="AM105" s="29"/>
      <c r="AN105" s="29"/>
      <c r="AO105" s="29">
        <f t="shared" si="90"/>
        <v>47855.928124999999</v>
      </c>
      <c r="AP105" s="29">
        <f t="shared" si="89"/>
        <v>574271.13749999995</v>
      </c>
      <c r="AQ105" s="29">
        <f t="shared" si="112"/>
        <v>20830.84375</v>
      </c>
      <c r="AR105" s="38"/>
    </row>
    <row r="106" spans="1:44" ht="12" customHeight="1">
      <c r="A106" s="210"/>
      <c r="B106" s="93"/>
      <c r="C106" s="13" t="s">
        <v>112</v>
      </c>
      <c r="D106" s="7"/>
      <c r="E106" s="7"/>
      <c r="F106" s="18" t="s">
        <v>43</v>
      </c>
      <c r="G106" s="18">
        <v>1.05</v>
      </c>
      <c r="H106" s="18" t="s">
        <v>59</v>
      </c>
      <c r="I106" s="75">
        <f t="shared" si="84"/>
        <v>23227.312500000004</v>
      </c>
      <c r="J106" s="95"/>
      <c r="K106" s="95"/>
      <c r="L106" s="35"/>
      <c r="M106" s="35">
        <v>6</v>
      </c>
      <c r="N106" s="7">
        <v>1</v>
      </c>
      <c r="O106" s="25">
        <v>7</v>
      </c>
      <c r="P106" s="29">
        <f t="shared" si="105"/>
        <v>0</v>
      </c>
      <c r="Q106" s="35">
        <f t="shared" si="106"/>
        <v>0</v>
      </c>
      <c r="R106" s="35"/>
      <c r="S106" s="35">
        <f t="shared" si="107"/>
        <v>7742.4375000000018</v>
      </c>
      <c r="T106" s="62">
        <f t="shared" si="108"/>
        <v>1290.4062500000002</v>
      </c>
      <c r="U106" s="35"/>
      <c r="V106" s="35">
        <f t="shared" si="109"/>
        <v>2258.2109375000005</v>
      </c>
      <c r="W106" s="12"/>
      <c r="X106" s="12"/>
      <c r="Y106" s="12"/>
      <c r="Z106" s="29"/>
      <c r="AA106" s="12"/>
      <c r="AB106" s="29"/>
      <c r="AC106" s="29"/>
      <c r="AD106" s="35">
        <f t="shared" si="110"/>
        <v>11291.054687500002</v>
      </c>
      <c r="AE106" s="62">
        <f t="shared" si="111"/>
        <v>1129.1054687500002</v>
      </c>
      <c r="AF106" s="105"/>
      <c r="AG106" s="105"/>
      <c r="AH106" s="62"/>
      <c r="AI106" s="12"/>
      <c r="AJ106" s="12"/>
      <c r="AK106" s="29"/>
      <c r="AL106" s="29"/>
      <c r="AM106" s="12"/>
      <c r="AN106" s="12"/>
      <c r="AO106" s="29">
        <f t="shared" si="90"/>
        <v>12420.160156250002</v>
      </c>
      <c r="AP106" s="29">
        <f t="shared" si="89"/>
        <v>149041.92187500003</v>
      </c>
      <c r="AQ106" s="29">
        <f t="shared" si="112"/>
        <v>11291.054687500002</v>
      </c>
      <c r="AR106" s="38"/>
    </row>
    <row r="107" spans="1:44" ht="12" customHeight="1">
      <c r="A107" s="207">
        <v>16</v>
      </c>
      <c r="B107" s="198">
        <v>16</v>
      </c>
      <c r="C107" s="30" t="s">
        <v>97</v>
      </c>
      <c r="D107" s="31">
        <v>2</v>
      </c>
      <c r="E107" s="31" t="s">
        <v>80</v>
      </c>
      <c r="F107" s="32" t="s">
        <v>43</v>
      </c>
      <c r="G107" s="32">
        <v>1.25</v>
      </c>
      <c r="H107" s="32" t="s">
        <v>57</v>
      </c>
      <c r="I107" s="75">
        <f t="shared" si="84"/>
        <v>27651.5625</v>
      </c>
      <c r="J107" s="95"/>
      <c r="K107" s="95"/>
      <c r="L107" s="35"/>
      <c r="M107" s="35">
        <v>9</v>
      </c>
      <c r="N107" s="31"/>
      <c r="O107" s="34">
        <v>9</v>
      </c>
      <c r="P107" s="29">
        <f t="shared" si="105"/>
        <v>0</v>
      </c>
      <c r="Q107" s="35">
        <f t="shared" si="106"/>
        <v>0</v>
      </c>
      <c r="R107" s="35">
        <f t="shared" ref="R107:R110" si="113">SUM((I107/18)*L107)</f>
        <v>0</v>
      </c>
      <c r="S107" s="35">
        <f t="shared" si="107"/>
        <v>13825.78125</v>
      </c>
      <c r="T107" s="62">
        <f t="shared" si="108"/>
        <v>0</v>
      </c>
      <c r="U107" s="35"/>
      <c r="V107" s="35">
        <f t="shared" si="109"/>
        <v>3456.4453125</v>
      </c>
      <c r="W107" s="29"/>
      <c r="X107" s="29"/>
      <c r="Y107" s="29"/>
      <c r="Z107" s="29"/>
      <c r="AA107" s="29"/>
      <c r="AB107" s="29"/>
      <c r="AC107" s="29"/>
      <c r="AD107" s="35">
        <f t="shared" si="110"/>
        <v>17282.2265625</v>
      </c>
      <c r="AE107" s="62">
        <f t="shared" si="111"/>
        <v>1728.22265625</v>
      </c>
      <c r="AF107" s="35"/>
      <c r="AG107" s="35"/>
      <c r="AH107" s="62"/>
      <c r="AI107" s="29"/>
      <c r="AJ107" s="29"/>
      <c r="AK107" s="29">
        <v>20697</v>
      </c>
      <c r="AL107" s="29"/>
      <c r="AM107" s="29"/>
      <c r="AN107" s="29"/>
      <c r="AO107" s="29">
        <f t="shared" si="90"/>
        <v>39707.44921875</v>
      </c>
      <c r="AP107" s="29">
        <f t="shared" si="89"/>
        <v>476489.390625</v>
      </c>
      <c r="AQ107" s="29">
        <f t="shared" si="112"/>
        <v>17282.2265625</v>
      </c>
      <c r="AR107" s="38"/>
    </row>
    <row r="108" spans="1:44" ht="12" customHeight="1">
      <c r="A108" s="209"/>
      <c r="B108" s="211"/>
      <c r="C108" s="76" t="s">
        <v>98</v>
      </c>
      <c r="D108" s="77">
        <v>2</v>
      </c>
      <c r="E108" s="77"/>
      <c r="F108" s="78" t="s">
        <v>60</v>
      </c>
      <c r="G108" s="78">
        <v>1.04</v>
      </c>
      <c r="H108" s="78" t="s">
        <v>63</v>
      </c>
      <c r="I108" s="79">
        <f t="shared" si="84"/>
        <v>23006.100000000002</v>
      </c>
      <c r="J108" s="143"/>
      <c r="K108" s="143"/>
      <c r="L108" s="80"/>
      <c r="M108" s="80"/>
      <c r="N108" s="77"/>
      <c r="O108" s="84"/>
      <c r="P108" s="136"/>
      <c r="Q108" s="80">
        <f t="shared" ref="Q108:Q110" si="114">AVERAGE(I108/18*K108)</f>
        <v>0</v>
      </c>
      <c r="R108" s="80">
        <f t="shared" si="113"/>
        <v>0</v>
      </c>
      <c r="S108" s="80"/>
      <c r="T108" s="80"/>
      <c r="U108" s="80"/>
      <c r="V108" s="80">
        <f t="shared" ref="V108:V110" si="115">AN108*25%</f>
        <v>2875.75</v>
      </c>
      <c r="W108" s="42"/>
      <c r="X108" s="42"/>
      <c r="Y108" s="42"/>
      <c r="Z108" s="42"/>
      <c r="AA108" s="42"/>
      <c r="AB108" s="42"/>
      <c r="AC108" s="42"/>
      <c r="AD108" s="80">
        <f t="shared" ref="AD108:AD115" si="116">P108+Q108+R108+S108+T108+U108+V108+X108+Z108+AB108+AC108</f>
        <v>2875.75</v>
      </c>
      <c r="AE108" s="80">
        <f t="shared" ref="AE108:AE110" si="117">AVERAGE((R108+S108+T108+V108+AN108+Q108)*10%)</f>
        <v>1437.875</v>
      </c>
      <c r="AF108" s="80"/>
      <c r="AG108" s="80"/>
      <c r="AH108" s="80"/>
      <c r="AI108" s="42"/>
      <c r="AJ108" s="42"/>
      <c r="AK108" s="42"/>
      <c r="AL108" s="42"/>
      <c r="AM108" s="42"/>
      <c r="AN108" s="42">
        <v>11503</v>
      </c>
      <c r="AO108" s="42">
        <f t="shared" ref="AO108:AO131" si="118">AD108+AE108+AF108+AG108+AH108+AI108+AJ108+AK108+AL108+AM108+AN108</f>
        <v>15816.625</v>
      </c>
      <c r="AP108" s="42">
        <f t="shared" si="89"/>
        <v>189799.5</v>
      </c>
      <c r="AQ108" s="42">
        <f t="shared" ref="AQ108:AQ110" si="119">AN108*1.25</f>
        <v>14378.75</v>
      </c>
      <c r="AR108" s="38"/>
    </row>
    <row r="109" spans="1:44" ht="12" customHeight="1">
      <c r="A109" s="208"/>
      <c r="B109" s="199"/>
      <c r="C109" s="76" t="s">
        <v>99</v>
      </c>
      <c r="D109" s="77"/>
      <c r="E109" s="77"/>
      <c r="F109" s="78" t="s">
        <v>60</v>
      </c>
      <c r="G109" s="78">
        <v>0.91</v>
      </c>
      <c r="H109" s="78" t="s">
        <v>61</v>
      </c>
      <c r="I109" s="79">
        <f t="shared" si="84"/>
        <v>20130.337500000001</v>
      </c>
      <c r="J109" s="143"/>
      <c r="K109" s="143"/>
      <c r="L109" s="80"/>
      <c r="M109" s="80"/>
      <c r="N109" s="77"/>
      <c r="O109" s="84"/>
      <c r="P109" s="136"/>
      <c r="Q109" s="80">
        <f t="shared" si="114"/>
        <v>0</v>
      </c>
      <c r="R109" s="80">
        <f t="shared" si="113"/>
        <v>0</v>
      </c>
      <c r="S109" s="80">
        <f>SUM((I109/18)*M109)</f>
        <v>0</v>
      </c>
      <c r="T109" s="80">
        <f>SUM((I109/18)*N109)</f>
        <v>0</v>
      </c>
      <c r="U109" s="80"/>
      <c r="V109" s="80">
        <f t="shared" si="115"/>
        <v>2516.25</v>
      </c>
      <c r="W109" s="42"/>
      <c r="X109" s="42"/>
      <c r="Y109" s="42"/>
      <c r="Z109" s="42"/>
      <c r="AA109" s="42"/>
      <c r="AB109" s="42"/>
      <c r="AC109" s="42"/>
      <c r="AD109" s="80">
        <f t="shared" si="116"/>
        <v>2516.25</v>
      </c>
      <c r="AE109" s="80">
        <f t="shared" si="117"/>
        <v>1258.125</v>
      </c>
      <c r="AF109" s="80"/>
      <c r="AG109" s="139"/>
      <c r="AH109" s="80"/>
      <c r="AI109" s="42"/>
      <c r="AJ109" s="42"/>
      <c r="AK109" s="42"/>
      <c r="AL109" s="42"/>
      <c r="AM109" s="42"/>
      <c r="AN109" s="42">
        <v>10065</v>
      </c>
      <c r="AO109" s="42">
        <f t="shared" si="118"/>
        <v>13839.375</v>
      </c>
      <c r="AP109" s="42">
        <f t="shared" si="89"/>
        <v>166072.5</v>
      </c>
      <c r="AQ109" s="42">
        <f t="shared" si="119"/>
        <v>12581.25</v>
      </c>
      <c r="AR109" s="38"/>
    </row>
    <row r="110" spans="1:44" ht="10.5" customHeight="1">
      <c r="A110" s="135">
        <v>17</v>
      </c>
      <c r="B110" s="92">
        <v>28</v>
      </c>
      <c r="C110" s="76" t="s">
        <v>67</v>
      </c>
      <c r="D110" s="77">
        <v>1</v>
      </c>
      <c r="E110" s="77"/>
      <c r="F110" s="78" t="s">
        <v>43</v>
      </c>
      <c r="G110" s="78">
        <v>1.3</v>
      </c>
      <c r="H110" s="78" t="s">
        <v>44</v>
      </c>
      <c r="I110" s="79">
        <f t="shared" ref="I110" si="120">SUM(G110*17697*1.25)</f>
        <v>28757.625000000004</v>
      </c>
      <c r="J110" s="143"/>
      <c r="K110" s="143"/>
      <c r="L110" s="80"/>
      <c r="M110" s="80"/>
      <c r="N110" s="77">
        <v>3</v>
      </c>
      <c r="O110" s="84">
        <v>3</v>
      </c>
      <c r="P110" s="136"/>
      <c r="Q110" s="80">
        <f t="shared" si="114"/>
        <v>0</v>
      </c>
      <c r="R110" s="80">
        <f t="shared" si="113"/>
        <v>0</v>
      </c>
      <c r="S110" s="80"/>
      <c r="T110" s="80"/>
      <c r="U110" s="80"/>
      <c r="V110" s="80">
        <f t="shared" si="115"/>
        <v>7189.4062500000009</v>
      </c>
      <c r="W110" s="42"/>
      <c r="X110" s="42"/>
      <c r="Y110" s="42"/>
      <c r="Z110" s="42"/>
      <c r="AA110" s="42"/>
      <c r="AB110" s="42"/>
      <c r="AC110" s="42"/>
      <c r="AD110" s="80">
        <f t="shared" si="116"/>
        <v>7189.4062500000009</v>
      </c>
      <c r="AE110" s="80">
        <f t="shared" si="117"/>
        <v>3594.7031250000009</v>
      </c>
      <c r="AF110" s="80"/>
      <c r="AG110" s="140"/>
      <c r="AH110" s="80"/>
      <c r="AI110" s="141"/>
      <c r="AJ110" s="42"/>
      <c r="AK110" s="42"/>
      <c r="AL110" s="42"/>
      <c r="AM110" s="42"/>
      <c r="AN110" s="42">
        <f t="shared" ref="AN110" si="121">I110</f>
        <v>28757.625000000004</v>
      </c>
      <c r="AO110" s="42">
        <f t="shared" si="118"/>
        <v>39541.734375000007</v>
      </c>
      <c r="AP110" s="42">
        <f t="shared" si="89"/>
        <v>474500.81250000012</v>
      </c>
      <c r="AQ110" s="42">
        <f t="shared" si="119"/>
        <v>35947.031250000007</v>
      </c>
      <c r="AR110" s="38"/>
    </row>
    <row r="111" spans="1:44" ht="12" customHeight="1">
      <c r="A111" s="207">
        <v>18</v>
      </c>
      <c r="B111" s="203">
        <v>20.100000000000001</v>
      </c>
      <c r="C111" s="30" t="s">
        <v>100</v>
      </c>
      <c r="D111" s="31">
        <v>1</v>
      </c>
      <c r="E111" s="31"/>
      <c r="F111" s="32" t="s">
        <v>60</v>
      </c>
      <c r="G111" s="32">
        <v>1.08</v>
      </c>
      <c r="H111" s="32" t="s">
        <v>102</v>
      </c>
      <c r="I111" s="75">
        <f t="shared" ref="I111:I115" si="122">SUM(G111*17697*1.25)</f>
        <v>23890.950000000004</v>
      </c>
      <c r="J111" s="95"/>
      <c r="K111" s="95"/>
      <c r="L111" s="35"/>
      <c r="M111" s="35">
        <v>9</v>
      </c>
      <c r="N111" s="31">
        <v>4</v>
      </c>
      <c r="O111" s="34">
        <v>13</v>
      </c>
      <c r="P111" s="29">
        <f t="shared" ref="P111" si="123">(I111/18)*J111</f>
        <v>0</v>
      </c>
      <c r="Q111" s="35">
        <f t="shared" ref="Q111:Q113" si="124">(I111/18)*K111</f>
        <v>0</v>
      </c>
      <c r="R111" s="35">
        <f t="shared" ref="R111:R115" si="125">SUM((I111/18)*L111)</f>
        <v>0</v>
      </c>
      <c r="S111" s="35">
        <f t="shared" ref="S111:S119" si="126">SUM((I111/18)*M111)</f>
        <v>11945.475000000002</v>
      </c>
      <c r="T111" s="62">
        <f t="shared" ref="T111:T116" si="127">SUM((I111/18)*N111)</f>
        <v>5309.1000000000013</v>
      </c>
      <c r="U111" s="35"/>
      <c r="V111" s="35">
        <f t="shared" ref="V111:V115" si="128">SUM((P111+Q111+R111+S111+T111)*25%)</f>
        <v>4313.6437500000011</v>
      </c>
      <c r="W111" s="29"/>
      <c r="X111" s="29"/>
      <c r="Y111" s="29"/>
      <c r="Z111" s="29"/>
      <c r="AA111" s="29"/>
      <c r="AB111" s="29"/>
      <c r="AC111" s="29"/>
      <c r="AD111" s="35">
        <f t="shared" si="116"/>
        <v>21568.218750000007</v>
      </c>
      <c r="AE111" s="62">
        <f t="shared" ref="AE111:AE115" si="129">(P111+Q111+R111+S111+T111+V111)*10%</f>
        <v>2156.821875000001</v>
      </c>
      <c r="AF111" s="35"/>
      <c r="AG111" s="35"/>
      <c r="AH111" s="62"/>
      <c r="AI111" s="29"/>
      <c r="AJ111" s="29"/>
      <c r="AK111" s="29"/>
      <c r="AL111" s="29"/>
      <c r="AM111" s="29"/>
      <c r="AN111" s="29"/>
      <c r="AO111" s="29">
        <f t="shared" si="118"/>
        <v>23725.040625000009</v>
      </c>
      <c r="AP111" s="29">
        <f t="shared" si="89"/>
        <v>284700.4875000001</v>
      </c>
      <c r="AQ111" s="29">
        <f t="shared" ref="AQ111:AQ115" si="130">P111+Q111+R111+S111+T111+V111</f>
        <v>21568.218750000007</v>
      </c>
      <c r="AR111" s="38"/>
    </row>
    <row r="112" spans="1:44" ht="11.25" customHeight="1">
      <c r="A112" s="208"/>
      <c r="B112" s="204"/>
      <c r="C112" s="30" t="s">
        <v>101</v>
      </c>
      <c r="D112" s="31">
        <v>2</v>
      </c>
      <c r="E112" s="31" t="s">
        <v>103</v>
      </c>
      <c r="F112" s="32" t="s">
        <v>43</v>
      </c>
      <c r="G112" s="32">
        <v>1.27</v>
      </c>
      <c r="H112" s="32" t="s">
        <v>57</v>
      </c>
      <c r="I112" s="75">
        <f t="shared" si="122"/>
        <v>28093.987499999999</v>
      </c>
      <c r="J112" s="95"/>
      <c r="K112" s="95"/>
      <c r="L112" s="35"/>
      <c r="M112" s="35">
        <v>4</v>
      </c>
      <c r="N112" s="31">
        <v>3</v>
      </c>
      <c r="O112" s="34">
        <v>7</v>
      </c>
      <c r="P112" s="29">
        <f>(I112/18)*J112</f>
        <v>0</v>
      </c>
      <c r="Q112" s="35">
        <f t="shared" si="124"/>
        <v>0</v>
      </c>
      <c r="R112" s="35">
        <f t="shared" si="125"/>
        <v>0</v>
      </c>
      <c r="S112" s="35">
        <f t="shared" si="126"/>
        <v>6243.1083333333336</v>
      </c>
      <c r="T112" s="62">
        <f t="shared" si="127"/>
        <v>4682.3312500000002</v>
      </c>
      <c r="U112" s="35"/>
      <c r="V112" s="35">
        <f t="shared" si="128"/>
        <v>2731.3598958333332</v>
      </c>
      <c r="W112" s="29"/>
      <c r="X112" s="29"/>
      <c r="Y112" s="29"/>
      <c r="Z112" s="29"/>
      <c r="AA112" s="29"/>
      <c r="AB112" s="29"/>
      <c r="AC112" s="29"/>
      <c r="AD112" s="35">
        <f t="shared" si="116"/>
        <v>13656.799479166666</v>
      </c>
      <c r="AE112" s="62">
        <f t="shared" si="129"/>
        <v>1365.6799479166666</v>
      </c>
      <c r="AF112" s="35"/>
      <c r="AG112" s="35"/>
      <c r="AH112" s="62"/>
      <c r="AI112" s="29"/>
      <c r="AJ112" s="29"/>
      <c r="AK112" s="29">
        <v>16388</v>
      </c>
      <c r="AL112" s="29"/>
      <c r="AM112" s="29"/>
      <c r="AN112" s="29"/>
      <c r="AO112" s="29">
        <f t="shared" si="118"/>
        <v>31410.479427083334</v>
      </c>
      <c r="AP112" s="29">
        <f t="shared" si="89"/>
        <v>376925.75312499999</v>
      </c>
      <c r="AQ112" s="29">
        <f t="shared" si="130"/>
        <v>13656.799479166666</v>
      </c>
      <c r="AR112" s="38"/>
    </row>
    <row r="113" spans="1:44">
      <c r="A113" s="30">
        <v>19</v>
      </c>
      <c r="B113" s="92">
        <v>13.1</v>
      </c>
      <c r="C113" s="30" t="s">
        <v>101</v>
      </c>
      <c r="D113" s="31">
        <v>1</v>
      </c>
      <c r="E113" s="31" t="s">
        <v>79</v>
      </c>
      <c r="F113" s="32" t="s">
        <v>43</v>
      </c>
      <c r="G113" s="32">
        <v>1.24</v>
      </c>
      <c r="H113" s="32" t="s">
        <v>44</v>
      </c>
      <c r="I113" s="75">
        <f t="shared" si="122"/>
        <v>27430.35</v>
      </c>
      <c r="J113" s="95"/>
      <c r="K113" s="95"/>
      <c r="L113" s="35">
        <v>6</v>
      </c>
      <c r="M113" s="35">
        <v>11</v>
      </c>
      <c r="N113" s="31">
        <v>3</v>
      </c>
      <c r="O113" s="34">
        <v>20</v>
      </c>
      <c r="P113" s="29">
        <f t="shared" ref="P113:P115" si="131">(I113/18)*J113</f>
        <v>0</v>
      </c>
      <c r="Q113" s="35">
        <f t="shared" si="124"/>
        <v>0</v>
      </c>
      <c r="R113" s="35">
        <f t="shared" si="125"/>
        <v>9143.4500000000007</v>
      </c>
      <c r="S113" s="35">
        <f t="shared" si="126"/>
        <v>16762.991666666665</v>
      </c>
      <c r="T113" s="62">
        <f t="shared" si="127"/>
        <v>4571.7250000000004</v>
      </c>
      <c r="U113" s="35"/>
      <c r="V113" s="35">
        <f t="shared" si="128"/>
        <v>7619.5416666666661</v>
      </c>
      <c r="W113" s="29"/>
      <c r="X113" s="29"/>
      <c r="Y113" s="29"/>
      <c r="Z113" s="29"/>
      <c r="AA113" s="29"/>
      <c r="AB113" s="29"/>
      <c r="AC113" s="29"/>
      <c r="AD113" s="35">
        <f t="shared" si="116"/>
        <v>38097.708333333328</v>
      </c>
      <c r="AE113" s="62">
        <f t="shared" si="129"/>
        <v>3809.770833333333</v>
      </c>
      <c r="AF113" s="35"/>
      <c r="AG113" s="35"/>
      <c r="AH113" s="62"/>
      <c r="AI113" s="29"/>
      <c r="AJ113" s="29"/>
      <c r="AK113" s="29"/>
      <c r="AL113" s="29">
        <v>53229</v>
      </c>
      <c r="AM113" s="29"/>
      <c r="AN113" s="29"/>
      <c r="AO113" s="29">
        <f t="shared" si="118"/>
        <v>95136.479166666657</v>
      </c>
      <c r="AP113" s="29">
        <f t="shared" si="89"/>
        <v>1141637.75</v>
      </c>
      <c r="AQ113" s="29">
        <f t="shared" si="130"/>
        <v>38097.708333333328</v>
      </c>
      <c r="AR113" s="38"/>
    </row>
    <row r="114" spans="1:44">
      <c r="A114" s="30">
        <v>20</v>
      </c>
      <c r="B114" s="92">
        <v>4.3</v>
      </c>
      <c r="C114" s="44" t="s">
        <v>101</v>
      </c>
      <c r="D114" s="45">
        <v>2</v>
      </c>
      <c r="E114" s="44" t="s">
        <v>103</v>
      </c>
      <c r="F114" s="32" t="s">
        <v>43</v>
      </c>
      <c r="G114" s="32">
        <v>1.1499999999999999</v>
      </c>
      <c r="H114" s="32" t="s">
        <v>57</v>
      </c>
      <c r="I114" s="75">
        <f t="shared" si="122"/>
        <v>25439.4375</v>
      </c>
      <c r="J114" s="95">
        <v>6</v>
      </c>
      <c r="K114" s="95">
        <v>2.5</v>
      </c>
      <c r="L114" s="35">
        <v>6</v>
      </c>
      <c r="M114" s="35">
        <v>6</v>
      </c>
      <c r="N114" s="31"/>
      <c r="O114" s="34">
        <v>12</v>
      </c>
      <c r="P114" s="29">
        <f t="shared" si="131"/>
        <v>8479.8125</v>
      </c>
      <c r="Q114" s="35">
        <f>(I114/18)*K114</f>
        <v>3533.255208333333</v>
      </c>
      <c r="R114" s="35">
        <f t="shared" si="125"/>
        <v>8479.8125</v>
      </c>
      <c r="S114" s="35">
        <f t="shared" si="126"/>
        <v>8479.8125</v>
      </c>
      <c r="T114" s="62">
        <f t="shared" si="127"/>
        <v>0</v>
      </c>
      <c r="U114" s="35"/>
      <c r="V114" s="35">
        <f t="shared" si="128"/>
        <v>7243.173177083333</v>
      </c>
      <c r="W114" s="29"/>
      <c r="X114" s="29"/>
      <c r="Y114" s="29"/>
      <c r="Z114" s="29"/>
      <c r="AA114" s="29"/>
      <c r="AB114" s="29"/>
      <c r="AC114" s="29"/>
      <c r="AD114" s="35">
        <f t="shared" si="116"/>
        <v>36215.865885416664</v>
      </c>
      <c r="AE114" s="62">
        <f t="shared" si="129"/>
        <v>3621.5865885416665</v>
      </c>
      <c r="AF114" s="35"/>
      <c r="AG114" s="137"/>
      <c r="AH114" s="62"/>
      <c r="AI114" s="29"/>
      <c r="AJ114" s="29"/>
      <c r="AK114" s="29">
        <v>43365</v>
      </c>
      <c r="AL114" s="29"/>
      <c r="AM114" s="29"/>
      <c r="AN114" s="29"/>
      <c r="AO114" s="29">
        <f t="shared" si="118"/>
        <v>83202.452473958328</v>
      </c>
      <c r="AP114" s="29">
        <f t="shared" si="89"/>
        <v>998429.4296875</v>
      </c>
      <c r="AQ114" s="29">
        <f t="shared" si="130"/>
        <v>36215.865885416664</v>
      </c>
      <c r="AR114" s="38"/>
    </row>
    <row r="115" spans="1:44">
      <c r="A115" s="30">
        <v>21</v>
      </c>
      <c r="B115" s="110">
        <v>3.5</v>
      </c>
      <c r="C115" s="30" t="s">
        <v>92</v>
      </c>
      <c r="D115" s="31"/>
      <c r="E115" s="31"/>
      <c r="F115" s="40" t="s">
        <v>60</v>
      </c>
      <c r="G115" s="40">
        <v>0.86</v>
      </c>
      <c r="H115" s="40" t="s">
        <v>61</v>
      </c>
      <c r="I115" s="75">
        <f t="shared" si="122"/>
        <v>19024.275000000001</v>
      </c>
      <c r="J115" s="95"/>
      <c r="K115" s="95">
        <v>1</v>
      </c>
      <c r="L115" s="35">
        <v>4</v>
      </c>
      <c r="M115" s="35">
        <v>7</v>
      </c>
      <c r="N115" s="31">
        <v>2</v>
      </c>
      <c r="O115" s="34">
        <v>13</v>
      </c>
      <c r="P115" s="29">
        <f t="shared" si="131"/>
        <v>0</v>
      </c>
      <c r="Q115" s="35">
        <f>(I115/18)*K115</f>
        <v>1056.9041666666667</v>
      </c>
      <c r="R115" s="35">
        <f t="shared" si="125"/>
        <v>4227.6166666666668</v>
      </c>
      <c r="S115" s="35">
        <f t="shared" si="126"/>
        <v>7398.3291666666664</v>
      </c>
      <c r="T115" s="62">
        <f t="shared" si="127"/>
        <v>2113.8083333333334</v>
      </c>
      <c r="U115" s="35"/>
      <c r="V115" s="35">
        <f t="shared" si="128"/>
        <v>3699.1645833333332</v>
      </c>
      <c r="W115" s="29"/>
      <c r="X115" s="29"/>
      <c r="Y115" s="29"/>
      <c r="Z115" s="29"/>
      <c r="AA115" s="29"/>
      <c r="AB115" s="29"/>
      <c r="AC115" s="29"/>
      <c r="AD115" s="35">
        <f t="shared" si="116"/>
        <v>18495.822916666664</v>
      </c>
      <c r="AE115" s="62">
        <f t="shared" si="129"/>
        <v>1849.5822916666666</v>
      </c>
      <c r="AF115" s="35"/>
      <c r="AG115" s="137"/>
      <c r="AH115" s="62"/>
      <c r="AI115" s="29"/>
      <c r="AJ115" s="29"/>
      <c r="AK115" s="29"/>
      <c r="AL115" s="29"/>
      <c r="AM115" s="29"/>
      <c r="AN115" s="29"/>
      <c r="AO115" s="29">
        <f t="shared" si="118"/>
        <v>20345.40520833333</v>
      </c>
      <c r="AP115" s="29">
        <f t="shared" si="89"/>
        <v>244144.86249999996</v>
      </c>
      <c r="AQ115" s="29">
        <f t="shared" si="130"/>
        <v>18495.822916666664</v>
      </c>
      <c r="AR115" s="38"/>
    </row>
    <row r="116" spans="1:44" ht="12" customHeight="1">
      <c r="A116" s="30">
        <v>22</v>
      </c>
      <c r="B116" s="92">
        <v>4</v>
      </c>
      <c r="C116" s="76" t="s">
        <v>104</v>
      </c>
      <c r="D116" s="77"/>
      <c r="E116" s="87"/>
      <c r="F116" s="88" t="s">
        <v>60</v>
      </c>
      <c r="G116" s="78">
        <v>0.86</v>
      </c>
      <c r="H116" s="78" t="s">
        <v>75</v>
      </c>
      <c r="I116" s="79">
        <v>15219</v>
      </c>
      <c r="J116" s="143"/>
      <c r="K116" s="143"/>
      <c r="L116" s="80"/>
      <c r="M116" s="80"/>
      <c r="N116" s="77"/>
      <c r="O116" s="84"/>
      <c r="P116" s="136"/>
      <c r="Q116" s="80">
        <f>AVERAGE(I116/18*K116)</f>
        <v>0</v>
      </c>
      <c r="R116" s="80">
        <f t="shared" ref="R116" si="132">SUM((I116/18)*L116)</f>
        <v>0</v>
      </c>
      <c r="S116" s="80">
        <f t="shared" si="126"/>
        <v>0</v>
      </c>
      <c r="T116" s="80">
        <f t="shared" si="127"/>
        <v>0</v>
      </c>
      <c r="U116" s="80"/>
      <c r="V116" s="80">
        <f>AN116*25%</f>
        <v>3804.75</v>
      </c>
      <c r="W116" s="42"/>
      <c r="X116" s="42"/>
      <c r="Y116" s="42"/>
      <c r="Z116" s="42"/>
      <c r="AA116" s="42"/>
      <c r="AB116" s="42"/>
      <c r="AC116" s="42"/>
      <c r="AD116" s="80">
        <f>P116+Q116+R116+S116+T116+U116+V116+X116+Z116+AB116+AC116</f>
        <v>3804.75</v>
      </c>
      <c r="AE116" s="80">
        <f>AVERAGE((R116+S116+T116+V116+AN116+Q116)*10%)</f>
        <v>1902.375</v>
      </c>
      <c r="AF116" s="80"/>
      <c r="AG116" s="139"/>
      <c r="AH116" s="80"/>
      <c r="AI116" s="42"/>
      <c r="AJ116" s="42"/>
      <c r="AK116" s="42"/>
      <c r="AL116" s="42"/>
      <c r="AM116" s="42"/>
      <c r="AN116" s="42">
        <f>I116</f>
        <v>15219</v>
      </c>
      <c r="AO116" s="42">
        <f>AD116+AE116+AF116+AG116+AH116+AI116+AJ116+AK116+AL116+AM116+AN116</f>
        <v>20926.125</v>
      </c>
      <c r="AP116" s="42">
        <f t="shared" si="89"/>
        <v>251113.5</v>
      </c>
      <c r="AQ116" s="42">
        <f>AN116*1.25</f>
        <v>19023.75</v>
      </c>
      <c r="AR116" s="38"/>
    </row>
    <row r="117" spans="1:44" ht="13.5" customHeight="1">
      <c r="A117" s="207">
        <v>23</v>
      </c>
      <c r="B117" s="92">
        <v>10.4</v>
      </c>
      <c r="C117" s="30" t="s">
        <v>69</v>
      </c>
      <c r="D117" s="31">
        <v>2</v>
      </c>
      <c r="E117" s="31" t="s">
        <v>103</v>
      </c>
      <c r="F117" s="32" t="s">
        <v>60</v>
      </c>
      <c r="G117" s="32">
        <v>1.01</v>
      </c>
      <c r="H117" s="32" t="s">
        <v>63</v>
      </c>
      <c r="I117" s="75">
        <f t="shared" ref="I117" si="133">SUM(G117*17697*1.25)</f>
        <v>22342.462500000001</v>
      </c>
      <c r="J117" s="95">
        <v>3</v>
      </c>
      <c r="K117" s="95">
        <v>2</v>
      </c>
      <c r="L117" s="35">
        <v>4</v>
      </c>
      <c r="M117" s="35">
        <v>4</v>
      </c>
      <c r="N117" s="31"/>
      <c r="O117" s="34">
        <v>8</v>
      </c>
      <c r="P117" s="29">
        <f t="shared" ref="P117" si="134">(I117/18)*J117</f>
        <v>3723.7437500000001</v>
      </c>
      <c r="Q117" s="35">
        <f>(I117/18)*K117</f>
        <v>2482.4958333333334</v>
      </c>
      <c r="R117" s="35">
        <f t="shared" ref="R117" si="135">SUM((I117/18)*L117)</f>
        <v>4964.9916666666668</v>
      </c>
      <c r="S117" s="35">
        <f t="shared" si="126"/>
        <v>4964.9916666666668</v>
      </c>
      <c r="T117" s="62">
        <f t="shared" ref="T117" si="136">SUM((I117/18)*N117)</f>
        <v>0</v>
      </c>
      <c r="U117" s="35"/>
      <c r="V117" s="35">
        <f>SUM((P117+Q117+R117+S117+T117)*25%)</f>
        <v>4034.0557291666669</v>
      </c>
      <c r="W117" s="29"/>
      <c r="X117" s="29"/>
      <c r="Y117" s="29"/>
      <c r="Z117" s="29"/>
      <c r="AA117" s="29"/>
      <c r="AB117" s="29"/>
      <c r="AC117" s="29"/>
      <c r="AD117" s="35">
        <f>P117+Q117+R117+S117+T117+U117+V117+X117+Z117+AB117+AC117</f>
        <v>20170.278645833336</v>
      </c>
      <c r="AE117" s="62">
        <f>(P117+Q117+R117+S117+T117+V117)*10%</f>
        <v>2017.0278645833337</v>
      </c>
      <c r="AF117" s="35"/>
      <c r="AG117" s="137"/>
      <c r="AH117" s="62"/>
      <c r="AI117" s="29"/>
      <c r="AJ117" s="29"/>
      <c r="AK117" s="29">
        <v>24144</v>
      </c>
      <c r="AL117" s="29"/>
      <c r="AM117" s="29"/>
      <c r="AN117" s="29"/>
      <c r="AO117" s="29">
        <f t="shared" ref="AO117" si="137">AD117+AE117+AF117+AG117+AH117+AI117+AJ117+AK117+AL117+AM117+AN117</f>
        <v>46331.306510416674</v>
      </c>
      <c r="AP117" s="29">
        <f t="shared" si="89"/>
        <v>555975.67812500009</v>
      </c>
      <c r="AQ117" s="29">
        <f>P117+Q117+R117+S117+T117+V117</f>
        <v>20170.278645833336</v>
      </c>
      <c r="AR117" s="38"/>
    </row>
    <row r="118" spans="1:44">
      <c r="A118" s="208"/>
      <c r="B118" s="92">
        <v>10.4</v>
      </c>
      <c r="C118" s="76" t="s">
        <v>118</v>
      </c>
      <c r="D118" s="77"/>
      <c r="E118" s="77"/>
      <c r="F118" s="78" t="s">
        <v>60</v>
      </c>
      <c r="G118" s="78">
        <v>0.89</v>
      </c>
      <c r="H118" s="78" t="s">
        <v>61</v>
      </c>
      <c r="I118" s="79">
        <f t="shared" ref="I118" si="138">SUM(G118*17697*1.25)</f>
        <v>19687.912499999999</v>
      </c>
      <c r="J118" s="143"/>
      <c r="K118" s="143"/>
      <c r="L118" s="80"/>
      <c r="M118" s="80"/>
      <c r="N118" s="77"/>
      <c r="O118" s="84"/>
      <c r="P118" s="136"/>
      <c r="Q118" s="80">
        <f>AVERAGE(I118/18*K118)</f>
        <v>0</v>
      </c>
      <c r="R118" s="80">
        <f t="shared" ref="R118" si="139">SUM((I118/18)*L118)</f>
        <v>0</v>
      </c>
      <c r="S118" s="80">
        <f t="shared" si="126"/>
        <v>0</v>
      </c>
      <c r="T118" s="80">
        <f t="shared" ref="T118" si="140">SUM((I118/18)*N118)</f>
        <v>0</v>
      </c>
      <c r="U118" s="80"/>
      <c r="V118" s="80">
        <f>AN118*25%</f>
        <v>2461</v>
      </c>
      <c r="W118" s="42"/>
      <c r="X118" s="42"/>
      <c r="Y118" s="42"/>
      <c r="Z118" s="42"/>
      <c r="AA118" s="42"/>
      <c r="AB118" s="42"/>
      <c r="AC118" s="42"/>
      <c r="AD118" s="80">
        <f>P118+Q118+R118+S118+T118+U118+V118+X118+Z118+AB118+AC118</f>
        <v>2461</v>
      </c>
      <c r="AE118" s="80">
        <f>AVERAGE((R118+S118+T118+V118+AN118+Q118)*10%)</f>
        <v>1230.5</v>
      </c>
      <c r="AF118" s="80"/>
      <c r="AG118" s="139"/>
      <c r="AH118" s="80"/>
      <c r="AI118" s="85"/>
      <c r="AJ118" s="42"/>
      <c r="AK118" s="42"/>
      <c r="AL118" s="42"/>
      <c r="AM118" s="42"/>
      <c r="AN118" s="42">
        <v>9844</v>
      </c>
      <c r="AO118" s="42">
        <f>AD118+AE118+AF118+AG118+AH118+AI118+AJ118+AK118+AL118+AM118+AN118</f>
        <v>13535.5</v>
      </c>
      <c r="AP118" s="42">
        <f t="shared" si="89"/>
        <v>162426</v>
      </c>
      <c r="AQ118" s="42">
        <f>AN118*1.25</f>
        <v>12305</v>
      </c>
      <c r="AR118" s="38"/>
    </row>
    <row r="119" spans="1:44" ht="12" customHeight="1">
      <c r="A119" s="30">
        <v>24</v>
      </c>
      <c r="B119" s="92">
        <v>30.1</v>
      </c>
      <c r="C119" s="30" t="s">
        <v>68</v>
      </c>
      <c r="D119" s="31" t="s">
        <v>48</v>
      </c>
      <c r="E119" s="31" t="s">
        <v>95</v>
      </c>
      <c r="F119" s="32" t="s">
        <v>43</v>
      </c>
      <c r="G119" s="32">
        <v>1.35</v>
      </c>
      <c r="H119" s="32" t="s">
        <v>49</v>
      </c>
      <c r="I119" s="75">
        <f t="shared" ref="I119:I122" si="141">SUM(G119*17697*1.25)</f>
        <v>29863.6875</v>
      </c>
      <c r="J119" s="95"/>
      <c r="K119" s="95"/>
      <c r="L119" s="35">
        <v>15</v>
      </c>
      <c r="M119" s="35">
        <v>5</v>
      </c>
      <c r="N119" s="31"/>
      <c r="O119" s="34">
        <v>20</v>
      </c>
      <c r="P119" s="29">
        <f t="shared" ref="P119:P122" si="142">(I119/18)*J119</f>
        <v>0</v>
      </c>
      <c r="Q119" s="35">
        <f t="shared" ref="Q119:Q122" si="143">(I119/18)*K119</f>
        <v>0</v>
      </c>
      <c r="R119" s="35">
        <f t="shared" ref="R119:R122" si="144">SUM((I119/18)*L119)</f>
        <v>24886.40625</v>
      </c>
      <c r="S119" s="35">
        <f t="shared" si="126"/>
        <v>8295.46875</v>
      </c>
      <c r="T119" s="62">
        <f t="shared" ref="T119:T122" si="145">SUM((I119/18)*N119)</f>
        <v>0</v>
      </c>
      <c r="U119" s="35"/>
      <c r="V119" s="35">
        <f t="shared" ref="V119:V122" si="146">SUM((P119+Q119+R119+S119+T119)*25%)</f>
        <v>8295.46875</v>
      </c>
      <c r="W119" s="29"/>
      <c r="X119" s="29"/>
      <c r="Y119" s="29"/>
      <c r="Z119" s="29"/>
      <c r="AA119" s="29"/>
      <c r="AB119" s="29"/>
      <c r="AC119" s="29"/>
      <c r="AD119" s="35">
        <f t="shared" ref="AD119:AD122" si="147">P119+Q119+R119+S119+T119+U119+V119+X119+Z119+AB119+AC119</f>
        <v>41477.34375</v>
      </c>
      <c r="AE119" s="62">
        <f t="shared" ref="AE119:AE122" si="148">(P119+Q119+R119+S119+T119+V119)*10%</f>
        <v>4147.734375</v>
      </c>
      <c r="AF119" s="35"/>
      <c r="AG119" s="137"/>
      <c r="AH119" s="62"/>
      <c r="AI119" s="29"/>
      <c r="AJ119" s="29"/>
      <c r="AK119" s="29"/>
      <c r="AL119" s="29"/>
      <c r="AM119" s="29">
        <v>66487</v>
      </c>
      <c r="AN119" s="29"/>
      <c r="AO119" s="29">
        <f t="shared" ref="AO119:AO122" si="149">AD119+AE119+AF119+AG119+AH119+AI119+AJ119+AK119+AL119+AM119+AN119</f>
        <v>112112.078125</v>
      </c>
      <c r="AP119" s="29">
        <f t="shared" si="89"/>
        <v>1345344.9375</v>
      </c>
      <c r="AQ119" s="29">
        <f t="shared" ref="AQ119:AQ122" si="150">P119+Q119+R119+S119+T119+V119</f>
        <v>41477.34375</v>
      </c>
      <c r="AR119" s="38"/>
    </row>
    <row r="120" spans="1:44">
      <c r="A120" s="30">
        <v>25</v>
      </c>
      <c r="B120" s="92">
        <v>3</v>
      </c>
      <c r="C120" s="30" t="s">
        <v>68</v>
      </c>
      <c r="D120" s="31">
        <v>2</v>
      </c>
      <c r="E120" s="31" t="s">
        <v>103</v>
      </c>
      <c r="F120" s="32" t="s">
        <v>60</v>
      </c>
      <c r="G120" s="32">
        <v>0.96</v>
      </c>
      <c r="H120" s="32" t="s">
        <v>63</v>
      </c>
      <c r="I120" s="75">
        <f t="shared" si="141"/>
        <v>21236.399999999998</v>
      </c>
      <c r="J120" s="95"/>
      <c r="K120" s="95"/>
      <c r="L120" s="35">
        <v>18</v>
      </c>
      <c r="M120" s="35"/>
      <c r="N120" s="31"/>
      <c r="O120" s="34">
        <v>18</v>
      </c>
      <c r="P120" s="29">
        <f t="shared" si="142"/>
        <v>0</v>
      </c>
      <c r="Q120" s="35">
        <f t="shared" si="143"/>
        <v>0</v>
      </c>
      <c r="R120" s="35">
        <f t="shared" si="144"/>
        <v>21236.399999999998</v>
      </c>
      <c r="S120" s="35">
        <f t="shared" ref="S120:S122" si="151">SUM((I120/18)*M120)</f>
        <v>0</v>
      </c>
      <c r="T120" s="62">
        <f t="shared" si="145"/>
        <v>0</v>
      </c>
      <c r="U120" s="35"/>
      <c r="V120" s="35">
        <f t="shared" si="146"/>
        <v>5309.0999999999995</v>
      </c>
      <c r="W120" s="29"/>
      <c r="X120" s="29"/>
      <c r="Y120" s="29"/>
      <c r="Z120" s="29"/>
      <c r="AA120" s="29"/>
      <c r="AB120" s="29"/>
      <c r="AC120" s="29"/>
      <c r="AD120" s="35">
        <f t="shared" si="147"/>
        <v>26545.499999999996</v>
      </c>
      <c r="AE120" s="62">
        <f t="shared" si="148"/>
        <v>2654.5499999999997</v>
      </c>
      <c r="AF120" s="35"/>
      <c r="AG120" s="137"/>
      <c r="AH120" s="62"/>
      <c r="AI120" s="29"/>
      <c r="AJ120" s="29"/>
      <c r="AK120" s="29">
        <v>31938</v>
      </c>
      <c r="AL120" s="29"/>
      <c r="AM120" s="29"/>
      <c r="AN120" s="29"/>
      <c r="AO120" s="29">
        <f t="shared" si="149"/>
        <v>61138.049999999996</v>
      </c>
      <c r="AP120" s="29">
        <f t="shared" si="89"/>
        <v>733656.6</v>
      </c>
      <c r="AQ120" s="29">
        <f t="shared" si="150"/>
        <v>26545.499999999996</v>
      </c>
      <c r="AR120" s="38"/>
    </row>
    <row r="121" spans="1:44">
      <c r="A121" s="30">
        <v>26</v>
      </c>
      <c r="B121" s="92">
        <v>13.8</v>
      </c>
      <c r="C121" s="30" t="s">
        <v>68</v>
      </c>
      <c r="D121" s="31" t="s">
        <v>48</v>
      </c>
      <c r="E121" s="31" t="s">
        <v>95</v>
      </c>
      <c r="F121" s="32" t="s">
        <v>43</v>
      </c>
      <c r="G121" s="32">
        <v>1.29</v>
      </c>
      <c r="H121" s="32" t="s">
        <v>49</v>
      </c>
      <c r="I121" s="75">
        <f t="shared" si="141"/>
        <v>28536.412500000002</v>
      </c>
      <c r="J121" s="95"/>
      <c r="K121" s="95"/>
      <c r="L121" s="35">
        <v>18</v>
      </c>
      <c r="M121" s="35"/>
      <c r="N121" s="31"/>
      <c r="O121" s="34">
        <v>18</v>
      </c>
      <c r="P121" s="29">
        <f t="shared" si="142"/>
        <v>0</v>
      </c>
      <c r="Q121" s="35">
        <f t="shared" si="143"/>
        <v>0</v>
      </c>
      <c r="R121" s="35">
        <f t="shared" si="144"/>
        <v>28536.412500000002</v>
      </c>
      <c r="S121" s="35">
        <f t="shared" si="151"/>
        <v>0</v>
      </c>
      <c r="T121" s="62">
        <f t="shared" si="145"/>
        <v>0</v>
      </c>
      <c r="U121" s="35"/>
      <c r="V121" s="35">
        <f t="shared" si="146"/>
        <v>7134.1031250000005</v>
      </c>
      <c r="W121" s="29"/>
      <c r="X121" s="29"/>
      <c r="Y121" s="29"/>
      <c r="Z121" s="29"/>
      <c r="AA121" s="29"/>
      <c r="AB121" s="29"/>
      <c r="AC121" s="29"/>
      <c r="AD121" s="35">
        <f t="shared" si="147"/>
        <v>35670.515625</v>
      </c>
      <c r="AE121" s="62">
        <f t="shared" si="148"/>
        <v>3567.0515625000003</v>
      </c>
      <c r="AF121" s="35"/>
      <c r="AG121" s="137"/>
      <c r="AH121" s="62"/>
      <c r="AI121" s="29"/>
      <c r="AJ121" s="29"/>
      <c r="AK121" s="29"/>
      <c r="AL121" s="29"/>
      <c r="AM121" s="29">
        <v>57073</v>
      </c>
      <c r="AN121" s="29"/>
      <c r="AO121" s="29">
        <f t="shared" si="149"/>
        <v>96310.567187499997</v>
      </c>
      <c r="AP121" s="29">
        <f t="shared" si="89"/>
        <v>1155726.8062499999</v>
      </c>
      <c r="AQ121" s="29">
        <f t="shared" si="150"/>
        <v>35670.515625</v>
      </c>
      <c r="AR121" s="38"/>
    </row>
    <row r="122" spans="1:44">
      <c r="A122" s="30">
        <v>27</v>
      </c>
      <c r="B122" s="92">
        <v>9.8000000000000007</v>
      </c>
      <c r="C122" s="30" t="s">
        <v>68</v>
      </c>
      <c r="D122" s="31">
        <v>1</v>
      </c>
      <c r="E122" s="31" t="s">
        <v>96</v>
      </c>
      <c r="F122" s="32" t="s">
        <v>43</v>
      </c>
      <c r="G122" s="32">
        <v>1.2</v>
      </c>
      <c r="H122" s="32" t="s">
        <v>44</v>
      </c>
      <c r="I122" s="75">
        <f t="shared" si="141"/>
        <v>26545.499999999996</v>
      </c>
      <c r="J122" s="95"/>
      <c r="K122" s="95"/>
      <c r="L122" s="35">
        <v>18</v>
      </c>
      <c r="M122" s="35"/>
      <c r="N122" s="31"/>
      <c r="O122" s="34">
        <v>18</v>
      </c>
      <c r="P122" s="29">
        <f t="shared" si="142"/>
        <v>0</v>
      </c>
      <c r="Q122" s="35">
        <f t="shared" si="143"/>
        <v>0</v>
      </c>
      <c r="R122" s="35">
        <f t="shared" si="144"/>
        <v>26545.499999999996</v>
      </c>
      <c r="S122" s="35">
        <f t="shared" si="151"/>
        <v>0</v>
      </c>
      <c r="T122" s="62">
        <f t="shared" si="145"/>
        <v>0</v>
      </c>
      <c r="U122" s="35"/>
      <c r="V122" s="35">
        <f t="shared" si="146"/>
        <v>6636.3749999999991</v>
      </c>
      <c r="W122" s="29"/>
      <c r="X122" s="29"/>
      <c r="Y122" s="29"/>
      <c r="Z122" s="29"/>
      <c r="AA122" s="29"/>
      <c r="AB122" s="29"/>
      <c r="AC122" s="29"/>
      <c r="AD122" s="35">
        <f t="shared" si="147"/>
        <v>33181.874999999993</v>
      </c>
      <c r="AE122" s="62">
        <f t="shared" si="148"/>
        <v>3318.1874999999995</v>
      </c>
      <c r="AF122" s="35"/>
      <c r="AG122" s="35"/>
      <c r="AH122" s="62"/>
      <c r="AI122" s="29"/>
      <c r="AJ122" s="29"/>
      <c r="AK122" s="29"/>
      <c r="AL122" s="29">
        <v>46358</v>
      </c>
      <c r="AM122" s="29"/>
      <c r="AN122" s="29"/>
      <c r="AO122" s="29">
        <f t="shared" si="149"/>
        <v>82858.0625</v>
      </c>
      <c r="AP122" s="29">
        <f t="shared" si="89"/>
        <v>994296.75</v>
      </c>
      <c r="AQ122" s="29">
        <f t="shared" si="150"/>
        <v>33181.874999999993</v>
      </c>
      <c r="AR122" s="38"/>
    </row>
    <row r="123" spans="1:44">
      <c r="A123" s="30">
        <v>28</v>
      </c>
      <c r="B123" s="92">
        <v>1</v>
      </c>
      <c r="C123" s="76" t="s">
        <v>107</v>
      </c>
      <c r="D123" s="77"/>
      <c r="E123" s="77"/>
      <c r="F123" s="78" t="s">
        <v>60</v>
      </c>
      <c r="G123" s="78">
        <v>0.84</v>
      </c>
      <c r="H123" s="78" t="s">
        <v>61</v>
      </c>
      <c r="I123" s="79">
        <f t="shared" ref="I123:I128" si="152">SUM(G123*17697*1.25)</f>
        <v>18581.849999999999</v>
      </c>
      <c r="J123" s="143"/>
      <c r="K123" s="143"/>
      <c r="L123" s="80"/>
      <c r="M123" s="80"/>
      <c r="N123" s="77"/>
      <c r="O123" s="84"/>
      <c r="P123" s="136"/>
      <c r="Q123" s="80">
        <f>AVERAGE(I123/18*K123)</f>
        <v>0</v>
      </c>
      <c r="R123" s="80">
        <f t="shared" ref="R123:R124" si="153">SUM((I123/18)*L123)</f>
        <v>0</v>
      </c>
      <c r="S123" s="80">
        <f t="shared" ref="S123:S124" si="154">SUM((I123/18)*M123)</f>
        <v>0</v>
      </c>
      <c r="T123" s="80">
        <f t="shared" ref="T123:T124" si="155">SUM((I123/18)*N123)</f>
        <v>0</v>
      </c>
      <c r="U123" s="80"/>
      <c r="V123" s="80">
        <f t="shared" ref="V123:V128" si="156">AN123*25%</f>
        <v>4618</v>
      </c>
      <c r="W123" s="42"/>
      <c r="X123" s="42"/>
      <c r="Y123" s="42"/>
      <c r="Z123" s="42"/>
      <c r="AA123" s="42"/>
      <c r="AB123" s="42"/>
      <c r="AC123" s="42"/>
      <c r="AD123" s="80">
        <f t="shared" ref="AD123:AD131" si="157">P123+Q123+R123+S123+T123+U123+V123+X123+Z123+AB123+AC123</f>
        <v>4618</v>
      </c>
      <c r="AE123" s="80">
        <f t="shared" ref="AE123:AE128" si="158">AVERAGE((R123+S123+T123+V123+AN123+Q123)*10%)</f>
        <v>2309</v>
      </c>
      <c r="AF123" s="80"/>
      <c r="AG123" s="80"/>
      <c r="AH123" s="80"/>
      <c r="AI123" s="42"/>
      <c r="AJ123" s="42"/>
      <c r="AK123" s="42"/>
      <c r="AL123" s="42"/>
      <c r="AM123" s="42"/>
      <c r="AN123" s="42">
        <v>18472</v>
      </c>
      <c r="AO123" s="42">
        <f t="shared" si="118"/>
        <v>25399</v>
      </c>
      <c r="AP123" s="42">
        <f t="shared" si="89"/>
        <v>304788</v>
      </c>
      <c r="AQ123" s="42">
        <f t="shared" ref="AQ123:AQ128" si="159">AN123*1.25</f>
        <v>23090</v>
      </c>
      <c r="AR123" s="38"/>
    </row>
    <row r="124" spans="1:44">
      <c r="A124" s="30">
        <v>29</v>
      </c>
      <c r="B124" s="92">
        <v>17</v>
      </c>
      <c r="C124" s="76" t="s">
        <v>105</v>
      </c>
      <c r="D124" s="77">
        <v>2</v>
      </c>
      <c r="E124" s="77"/>
      <c r="F124" s="78" t="s">
        <v>43</v>
      </c>
      <c r="G124" s="78">
        <v>1.25</v>
      </c>
      <c r="H124" s="78" t="s">
        <v>57</v>
      </c>
      <c r="I124" s="79">
        <f t="shared" si="152"/>
        <v>27651.5625</v>
      </c>
      <c r="J124" s="143"/>
      <c r="K124" s="143"/>
      <c r="L124" s="80"/>
      <c r="M124" s="80"/>
      <c r="N124" s="77"/>
      <c r="O124" s="84"/>
      <c r="P124" s="136"/>
      <c r="Q124" s="80">
        <f>AVERAGE(I124/18*K124)</f>
        <v>0</v>
      </c>
      <c r="R124" s="80">
        <f t="shared" si="153"/>
        <v>0</v>
      </c>
      <c r="S124" s="80">
        <f t="shared" si="154"/>
        <v>0</v>
      </c>
      <c r="T124" s="80">
        <f t="shared" si="155"/>
        <v>0</v>
      </c>
      <c r="U124" s="80"/>
      <c r="V124" s="80">
        <f t="shared" si="156"/>
        <v>6912.890625</v>
      </c>
      <c r="W124" s="42"/>
      <c r="X124" s="42"/>
      <c r="Y124" s="42"/>
      <c r="Z124" s="42"/>
      <c r="AA124" s="42"/>
      <c r="AB124" s="42"/>
      <c r="AC124" s="42"/>
      <c r="AD124" s="80">
        <f t="shared" si="157"/>
        <v>6912.890625</v>
      </c>
      <c r="AE124" s="80">
        <f t="shared" si="158"/>
        <v>3456.4453125</v>
      </c>
      <c r="AF124" s="80"/>
      <c r="AG124" s="80"/>
      <c r="AH124" s="80"/>
      <c r="AI124" s="42"/>
      <c r="AJ124" s="42"/>
      <c r="AK124" s="42"/>
      <c r="AL124" s="42"/>
      <c r="AM124" s="42"/>
      <c r="AN124" s="42">
        <f t="shared" ref="AN124:AN128" si="160">I124</f>
        <v>27651.5625</v>
      </c>
      <c r="AO124" s="42">
        <f t="shared" si="118"/>
        <v>38020.8984375</v>
      </c>
      <c r="AP124" s="42">
        <f t="shared" si="89"/>
        <v>456250.78125</v>
      </c>
      <c r="AQ124" s="42">
        <f t="shared" si="159"/>
        <v>34564.453125</v>
      </c>
      <c r="AR124" s="38"/>
    </row>
    <row r="125" spans="1:44">
      <c r="A125" s="30">
        <v>30</v>
      </c>
      <c r="B125" s="92">
        <v>7.1</v>
      </c>
      <c r="C125" s="76" t="s">
        <v>107</v>
      </c>
      <c r="D125" s="77"/>
      <c r="E125" s="77"/>
      <c r="F125" s="78" t="s">
        <v>43</v>
      </c>
      <c r="G125" s="78">
        <v>0.96</v>
      </c>
      <c r="H125" s="78" t="s">
        <v>54</v>
      </c>
      <c r="I125" s="79">
        <f t="shared" si="152"/>
        <v>21236.399999999998</v>
      </c>
      <c r="J125" s="143"/>
      <c r="K125" s="143"/>
      <c r="L125" s="80"/>
      <c r="M125" s="80"/>
      <c r="N125" s="77"/>
      <c r="O125" s="84"/>
      <c r="P125" s="136"/>
      <c r="Q125" s="80"/>
      <c r="R125" s="80"/>
      <c r="S125" s="80"/>
      <c r="T125" s="80"/>
      <c r="U125" s="80"/>
      <c r="V125" s="80">
        <f t="shared" si="156"/>
        <v>5309.0999999999995</v>
      </c>
      <c r="W125" s="42"/>
      <c r="X125" s="42"/>
      <c r="Y125" s="42"/>
      <c r="Z125" s="42"/>
      <c r="AA125" s="42"/>
      <c r="AB125" s="42"/>
      <c r="AC125" s="42"/>
      <c r="AD125" s="80">
        <f t="shared" si="157"/>
        <v>5309.0999999999995</v>
      </c>
      <c r="AE125" s="80">
        <f t="shared" si="158"/>
        <v>2654.5499999999997</v>
      </c>
      <c r="AF125" s="80"/>
      <c r="AG125" s="80"/>
      <c r="AH125" s="80"/>
      <c r="AI125" s="42"/>
      <c r="AJ125" s="42"/>
      <c r="AK125" s="42"/>
      <c r="AL125" s="42"/>
      <c r="AM125" s="42"/>
      <c r="AN125" s="42">
        <f t="shared" si="160"/>
        <v>21236.399999999998</v>
      </c>
      <c r="AO125" s="42">
        <f t="shared" si="118"/>
        <v>29200.049999999996</v>
      </c>
      <c r="AP125" s="42">
        <f t="shared" si="89"/>
        <v>350400.6</v>
      </c>
      <c r="AQ125" s="42">
        <f t="shared" si="159"/>
        <v>26545.499999999996</v>
      </c>
      <c r="AR125" s="38"/>
    </row>
    <row r="126" spans="1:44">
      <c r="A126" s="30">
        <v>31</v>
      </c>
      <c r="B126" s="92">
        <v>12.6</v>
      </c>
      <c r="C126" s="76" t="s">
        <v>107</v>
      </c>
      <c r="D126" s="77">
        <v>2</v>
      </c>
      <c r="E126" s="77"/>
      <c r="F126" s="78" t="s">
        <v>43</v>
      </c>
      <c r="G126" s="78">
        <v>1.05</v>
      </c>
      <c r="H126" s="78" t="s">
        <v>52</v>
      </c>
      <c r="I126" s="79">
        <f t="shared" si="152"/>
        <v>23227.312500000004</v>
      </c>
      <c r="J126" s="143"/>
      <c r="K126" s="143"/>
      <c r="L126" s="80"/>
      <c r="M126" s="80"/>
      <c r="N126" s="77"/>
      <c r="O126" s="84"/>
      <c r="P126" s="136"/>
      <c r="Q126" s="80"/>
      <c r="R126" s="80"/>
      <c r="S126" s="80"/>
      <c r="T126" s="80"/>
      <c r="U126" s="80"/>
      <c r="V126" s="80">
        <f t="shared" si="156"/>
        <v>5806.8281250000009</v>
      </c>
      <c r="W126" s="42"/>
      <c r="X126" s="42"/>
      <c r="Y126" s="42"/>
      <c r="Z126" s="42"/>
      <c r="AA126" s="42"/>
      <c r="AB126" s="42"/>
      <c r="AC126" s="42"/>
      <c r="AD126" s="80">
        <f t="shared" si="157"/>
        <v>5806.8281250000009</v>
      </c>
      <c r="AE126" s="80">
        <f t="shared" si="158"/>
        <v>2903.4140625000005</v>
      </c>
      <c r="AF126" s="80"/>
      <c r="AG126" s="80"/>
      <c r="AH126" s="80"/>
      <c r="AI126" s="42"/>
      <c r="AJ126" s="42"/>
      <c r="AK126" s="42"/>
      <c r="AL126" s="42"/>
      <c r="AM126" s="42"/>
      <c r="AN126" s="42">
        <f t="shared" si="160"/>
        <v>23227.312500000004</v>
      </c>
      <c r="AO126" s="42">
        <f t="shared" si="118"/>
        <v>31937.554687500007</v>
      </c>
      <c r="AP126" s="42">
        <f t="shared" si="89"/>
        <v>383250.65625000012</v>
      </c>
      <c r="AQ126" s="42">
        <f t="shared" si="159"/>
        <v>29034.140625000004</v>
      </c>
      <c r="AR126" s="38"/>
    </row>
    <row r="127" spans="1:44">
      <c r="A127" s="30">
        <v>32</v>
      </c>
      <c r="B127" s="92">
        <v>6</v>
      </c>
      <c r="C127" s="76" t="s">
        <v>106</v>
      </c>
      <c r="D127" s="77"/>
      <c r="E127" s="77"/>
      <c r="F127" s="78" t="s">
        <v>43</v>
      </c>
      <c r="G127" s="78">
        <v>0.95</v>
      </c>
      <c r="H127" s="78" t="s">
        <v>54</v>
      </c>
      <c r="I127" s="79">
        <f t="shared" si="152"/>
        <v>21015.187499999996</v>
      </c>
      <c r="J127" s="143"/>
      <c r="K127" s="143"/>
      <c r="L127" s="80"/>
      <c r="M127" s="80"/>
      <c r="N127" s="77"/>
      <c r="O127" s="84"/>
      <c r="P127" s="136"/>
      <c r="Q127" s="80"/>
      <c r="R127" s="80"/>
      <c r="S127" s="80"/>
      <c r="T127" s="80"/>
      <c r="U127" s="80"/>
      <c r="V127" s="80">
        <f t="shared" si="156"/>
        <v>5253.7968749999991</v>
      </c>
      <c r="W127" s="42"/>
      <c r="X127" s="42"/>
      <c r="Y127" s="42"/>
      <c r="Z127" s="42"/>
      <c r="AA127" s="42"/>
      <c r="AB127" s="42"/>
      <c r="AC127" s="42"/>
      <c r="AD127" s="80">
        <f t="shared" si="157"/>
        <v>5253.7968749999991</v>
      </c>
      <c r="AE127" s="80">
        <f t="shared" si="158"/>
        <v>2626.8984375</v>
      </c>
      <c r="AF127" s="80"/>
      <c r="AG127" s="80"/>
      <c r="AH127" s="80"/>
      <c r="AI127" s="42"/>
      <c r="AJ127" s="42"/>
      <c r="AK127" s="42"/>
      <c r="AL127" s="42"/>
      <c r="AM127" s="42"/>
      <c r="AN127" s="42">
        <f t="shared" si="160"/>
        <v>21015.187499999996</v>
      </c>
      <c r="AO127" s="42">
        <f t="shared" si="118"/>
        <v>28895.882812499996</v>
      </c>
      <c r="AP127" s="42">
        <f t="shared" si="89"/>
        <v>346750.59374999994</v>
      </c>
      <c r="AQ127" s="42">
        <f t="shared" si="159"/>
        <v>26268.984374999996</v>
      </c>
      <c r="AR127" s="38"/>
    </row>
    <row r="128" spans="1:44">
      <c r="A128" s="30">
        <v>33</v>
      </c>
      <c r="B128" s="92">
        <v>21</v>
      </c>
      <c r="C128" s="76" t="s">
        <v>77</v>
      </c>
      <c r="D128" s="77">
        <v>2</v>
      </c>
      <c r="E128" s="77"/>
      <c r="F128" s="78" t="s">
        <v>43</v>
      </c>
      <c r="G128" s="78">
        <v>1.1100000000000001</v>
      </c>
      <c r="H128" s="78" t="s">
        <v>52</v>
      </c>
      <c r="I128" s="79">
        <f t="shared" si="152"/>
        <v>24554.587500000001</v>
      </c>
      <c r="J128" s="143"/>
      <c r="K128" s="143"/>
      <c r="L128" s="80"/>
      <c r="M128" s="80"/>
      <c r="N128" s="77"/>
      <c r="O128" s="84"/>
      <c r="P128" s="136"/>
      <c r="Q128" s="80">
        <f>AVERAGE(I128/20*K128)</f>
        <v>0</v>
      </c>
      <c r="R128" s="80"/>
      <c r="S128" s="80"/>
      <c r="T128" s="80"/>
      <c r="U128" s="80"/>
      <c r="V128" s="80">
        <f t="shared" si="156"/>
        <v>6138.6468750000004</v>
      </c>
      <c r="W128" s="42"/>
      <c r="X128" s="42"/>
      <c r="Y128" s="42"/>
      <c r="Z128" s="42"/>
      <c r="AA128" s="42"/>
      <c r="AB128" s="42"/>
      <c r="AC128" s="42"/>
      <c r="AD128" s="80">
        <f t="shared" si="157"/>
        <v>6138.6468750000004</v>
      </c>
      <c r="AE128" s="80">
        <f t="shared" si="158"/>
        <v>3069.3234375000002</v>
      </c>
      <c r="AF128" s="80"/>
      <c r="AG128" s="80"/>
      <c r="AH128" s="80"/>
      <c r="AI128" s="42"/>
      <c r="AJ128" s="42"/>
      <c r="AK128" s="42"/>
      <c r="AL128" s="42"/>
      <c r="AM128" s="42"/>
      <c r="AN128" s="42">
        <f t="shared" si="160"/>
        <v>24554.587500000001</v>
      </c>
      <c r="AO128" s="42">
        <f t="shared" si="118"/>
        <v>33762.557812500003</v>
      </c>
      <c r="AP128" s="42">
        <f t="shared" si="89"/>
        <v>405150.69375000003</v>
      </c>
      <c r="AQ128" s="42">
        <f t="shared" si="159"/>
        <v>30693.234375</v>
      </c>
      <c r="AR128" s="38"/>
    </row>
    <row r="129" spans="1:44">
      <c r="A129" s="30">
        <v>34</v>
      </c>
      <c r="B129" s="92">
        <v>10</v>
      </c>
      <c r="C129" s="30" t="s">
        <v>117</v>
      </c>
      <c r="D129" s="31">
        <v>1</v>
      </c>
      <c r="E129" s="31" t="s">
        <v>96</v>
      </c>
      <c r="F129" s="32" t="s">
        <v>43</v>
      </c>
      <c r="G129" s="32">
        <v>1.22</v>
      </c>
      <c r="H129" s="32" t="s">
        <v>44</v>
      </c>
      <c r="I129" s="75">
        <f t="shared" ref="I129:I131" si="161">SUM(G129*17697*1.25)</f>
        <v>26987.924999999999</v>
      </c>
      <c r="J129" s="95"/>
      <c r="K129" s="95"/>
      <c r="L129" s="35"/>
      <c r="M129" s="35">
        <v>10</v>
      </c>
      <c r="N129" s="31">
        <v>9</v>
      </c>
      <c r="O129" s="34">
        <v>19</v>
      </c>
      <c r="P129" s="142"/>
      <c r="Q129" s="35">
        <f t="shared" ref="Q129:Q131" si="162">(I129/18)*K129</f>
        <v>0</v>
      </c>
      <c r="R129" s="35">
        <f t="shared" ref="R129:R131" si="163">SUM((I129/18)*L129)</f>
        <v>0</v>
      </c>
      <c r="S129" s="35">
        <f t="shared" ref="S129:S131" si="164">SUM((I129/18)*M129)</f>
        <v>14993.291666666666</v>
      </c>
      <c r="T129" s="62">
        <f t="shared" ref="T129:T131" si="165">SUM((I129/18)*N129)</f>
        <v>13493.9625</v>
      </c>
      <c r="U129" s="35"/>
      <c r="V129" s="35">
        <f t="shared" ref="V129:V131" si="166">SUM((P129+Q129+R129+S129+T129)*25%)</f>
        <v>7121.8135416666664</v>
      </c>
      <c r="W129" s="29"/>
      <c r="X129" s="29"/>
      <c r="Y129" s="29"/>
      <c r="Z129" s="29"/>
      <c r="AA129" s="29"/>
      <c r="AB129" s="29"/>
      <c r="AC129" s="29"/>
      <c r="AD129" s="35">
        <f t="shared" si="157"/>
        <v>35609.067708333328</v>
      </c>
      <c r="AE129" s="62">
        <f t="shared" ref="AE129:AE131" si="167">(P129+Q129+R129+S129+T129+V129)*10%</f>
        <v>3560.9067708333332</v>
      </c>
      <c r="AF129" s="35"/>
      <c r="AG129" s="35"/>
      <c r="AH129" s="35"/>
      <c r="AI129" s="29"/>
      <c r="AJ129" s="29"/>
      <c r="AK129" s="29"/>
      <c r="AL129" s="29">
        <v>49648</v>
      </c>
      <c r="AM129" s="29"/>
      <c r="AN129" s="29"/>
      <c r="AO129" s="29">
        <f t="shared" si="118"/>
        <v>88817.97447916666</v>
      </c>
      <c r="AP129" s="29">
        <f t="shared" si="89"/>
        <v>1065815.6937499999</v>
      </c>
      <c r="AQ129" s="29">
        <f t="shared" ref="AQ129:AQ131" si="168">P129+Q129+R129+S129+T129+V129</f>
        <v>35609.067708333328</v>
      </c>
      <c r="AR129" s="38"/>
    </row>
    <row r="130" spans="1:44">
      <c r="A130" s="30">
        <v>35</v>
      </c>
      <c r="B130" s="92">
        <v>9</v>
      </c>
      <c r="C130" s="30" t="s">
        <v>42</v>
      </c>
      <c r="D130" s="31">
        <v>2</v>
      </c>
      <c r="E130" s="31" t="s">
        <v>103</v>
      </c>
      <c r="F130" s="32" t="s">
        <v>43</v>
      </c>
      <c r="G130" s="32">
        <v>1.19</v>
      </c>
      <c r="H130" s="32" t="s">
        <v>57</v>
      </c>
      <c r="I130" s="75">
        <f t="shared" si="161"/>
        <v>26324.287499999999</v>
      </c>
      <c r="J130" s="95"/>
      <c r="K130" s="95"/>
      <c r="L130" s="35"/>
      <c r="M130" s="35">
        <v>14</v>
      </c>
      <c r="N130" s="31">
        <v>5</v>
      </c>
      <c r="O130" s="34">
        <v>19</v>
      </c>
      <c r="P130" s="142"/>
      <c r="Q130" s="35">
        <f t="shared" si="162"/>
        <v>0</v>
      </c>
      <c r="R130" s="35">
        <f t="shared" si="163"/>
        <v>0</v>
      </c>
      <c r="S130" s="35">
        <f t="shared" si="164"/>
        <v>20474.445833333331</v>
      </c>
      <c r="T130" s="62">
        <f t="shared" si="165"/>
        <v>7312.302083333333</v>
      </c>
      <c r="U130" s="35"/>
      <c r="V130" s="35">
        <f t="shared" si="166"/>
        <v>6946.6869791666659</v>
      </c>
      <c r="W130" s="29"/>
      <c r="X130" s="29"/>
      <c r="Y130" s="29"/>
      <c r="Z130" s="29"/>
      <c r="AA130" s="29"/>
      <c r="AB130" s="29"/>
      <c r="AC130" s="29"/>
      <c r="AD130" s="35">
        <f t="shared" si="157"/>
        <v>34733.434895833328</v>
      </c>
      <c r="AE130" s="62">
        <f t="shared" si="167"/>
        <v>3473.3434895833329</v>
      </c>
      <c r="AF130" s="35"/>
      <c r="AG130" s="35"/>
      <c r="AH130" s="35"/>
      <c r="AI130" s="29"/>
      <c r="AJ130" s="29"/>
      <c r="AK130" s="29">
        <v>32767</v>
      </c>
      <c r="AL130" s="29"/>
      <c r="AM130" s="29"/>
      <c r="AN130" s="29"/>
      <c r="AO130" s="29">
        <f t="shared" si="118"/>
        <v>70973.778385416663</v>
      </c>
      <c r="AP130" s="29">
        <f t="shared" si="89"/>
        <v>851685.34062499995</v>
      </c>
      <c r="AQ130" s="29">
        <f t="shared" si="168"/>
        <v>34733.434895833328</v>
      </c>
      <c r="AR130" s="38"/>
    </row>
    <row r="131" spans="1:44">
      <c r="A131" s="30">
        <v>36</v>
      </c>
      <c r="B131" s="92">
        <v>1</v>
      </c>
      <c r="C131" s="30" t="s">
        <v>122</v>
      </c>
      <c r="D131" s="31"/>
      <c r="E131" s="31"/>
      <c r="F131" s="32" t="s">
        <v>43</v>
      </c>
      <c r="G131" s="32">
        <v>1.04</v>
      </c>
      <c r="H131" s="32" t="s">
        <v>59</v>
      </c>
      <c r="I131" s="75">
        <f t="shared" si="161"/>
        <v>23006.100000000002</v>
      </c>
      <c r="J131" s="95"/>
      <c r="K131" s="95">
        <v>1</v>
      </c>
      <c r="L131" s="35">
        <v>6</v>
      </c>
      <c r="M131" s="35">
        <v>3</v>
      </c>
      <c r="N131" s="31"/>
      <c r="O131" s="34">
        <v>9</v>
      </c>
      <c r="P131" s="142"/>
      <c r="Q131" s="35">
        <f t="shared" si="162"/>
        <v>1278.1166666666668</v>
      </c>
      <c r="R131" s="35">
        <f t="shared" si="163"/>
        <v>7668.7000000000007</v>
      </c>
      <c r="S131" s="35">
        <f t="shared" si="164"/>
        <v>3834.3500000000004</v>
      </c>
      <c r="T131" s="62">
        <f t="shared" si="165"/>
        <v>0</v>
      </c>
      <c r="U131" s="35"/>
      <c r="V131" s="35">
        <f t="shared" si="166"/>
        <v>3195.291666666667</v>
      </c>
      <c r="W131" s="29"/>
      <c r="X131" s="29"/>
      <c r="Y131" s="29"/>
      <c r="Z131" s="29"/>
      <c r="AA131" s="29"/>
      <c r="AB131" s="29"/>
      <c r="AC131" s="29"/>
      <c r="AD131" s="35">
        <f t="shared" si="157"/>
        <v>15976.458333333336</v>
      </c>
      <c r="AE131" s="62">
        <f t="shared" si="167"/>
        <v>1597.6458333333337</v>
      </c>
      <c r="AF131" s="35"/>
      <c r="AG131" s="137"/>
      <c r="AH131" s="62"/>
      <c r="AI131" s="29"/>
      <c r="AJ131" s="29"/>
      <c r="AK131" s="29"/>
      <c r="AL131" s="29"/>
      <c r="AM131" s="29"/>
      <c r="AN131" s="29"/>
      <c r="AO131" s="29">
        <f t="shared" si="118"/>
        <v>17574.104166666668</v>
      </c>
      <c r="AP131" s="29">
        <f t="shared" si="89"/>
        <v>210889.25</v>
      </c>
      <c r="AQ131" s="29">
        <f t="shared" si="168"/>
        <v>15976.458333333336</v>
      </c>
      <c r="AR131" s="38"/>
    </row>
    <row r="132" spans="1:44">
      <c r="A132" s="13"/>
      <c r="B132" s="20"/>
      <c r="C132" s="20"/>
      <c r="D132" s="14"/>
      <c r="E132" s="14"/>
      <c r="F132" s="14"/>
      <c r="G132" s="14"/>
      <c r="H132" s="7"/>
      <c r="I132" s="21"/>
      <c r="J132" s="96">
        <v>7</v>
      </c>
      <c r="K132" s="102">
        <v>7.5</v>
      </c>
      <c r="L132" s="96">
        <f>SUM(L86:L131)</f>
        <v>107</v>
      </c>
      <c r="M132" s="104">
        <f>SUM(M86:M131)</f>
        <v>214</v>
      </c>
      <c r="N132" s="103">
        <f>SUM(N86:N130)</f>
        <v>86</v>
      </c>
      <c r="O132" s="21">
        <f>SUM(O86:O130)</f>
        <v>398</v>
      </c>
      <c r="P132" s="49">
        <f t="shared" ref="P132:V132" si="169">SUM(P85:P131)</f>
        <v>13788.55625</v>
      </c>
      <c r="Q132" s="21">
        <f t="shared" si="169"/>
        <v>9936.1281250000011</v>
      </c>
      <c r="R132" s="48">
        <f t="shared" si="169"/>
        <v>154664.40625</v>
      </c>
      <c r="S132" s="48">
        <f t="shared" si="169"/>
        <v>316210.97916666663</v>
      </c>
      <c r="T132" s="67">
        <f t="shared" si="169"/>
        <v>122551.72499999999</v>
      </c>
      <c r="U132" s="48">
        <f t="shared" si="169"/>
        <v>0</v>
      </c>
      <c r="V132" s="48">
        <f t="shared" si="169"/>
        <v>251140.33932291664</v>
      </c>
      <c r="W132" s="21"/>
      <c r="X132" s="21"/>
      <c r="Y132" s="21"/>
      <c r="Z132" s="48"/>
      <c r="AA132" s="21"/>
      <c r="AB132" s="48"/>
      <c r="AC132" s="48"/>
      <c r="AD132" s="48">
        <f>SUM(AD85:AD131)</f>
        <v>868292.13411458337</v>
      </c>
      <c r="AE132" s="67">
        <f>SUM(AE85:AE131)</f>
        <v>125556.64388020833</v>
      </c>
      <c r="AF132" s="21"/>
      <c r="AG132" s="21"/>
      <c r="AH132" s="67"/>
      <c r="AI132" s="90"/>
      <c r="AJ132" s="90"/>
      <c r="AK132" s="90">
        <f t="shared" ref="AK132:AQ132" si="170">SUM(AK85:AK131)</f>
        <v>284645</v>
      </c>
      <c r="AL132" s="97">
        <f t="shared" si="170"/>
        <v>174011</v>
      </c>
      <c r="AM132" s="90">
        <f t="shared" si="170"/>
        <v>350279</v>
      </c>
      <c r="AN132" s="90">
        <f t="shared" si="170"/>
        <v>387409.56250000006</v>
      </c>
      <c r="AO132" s="97">
        <f t="shared" si="170"/>
        <v>2190193.340494792</v>
      </c>
      <c r="AP132" s="90">
        <f t="shared" si="170"/>
        <v>26282320.085937504</v>
      </c>
      <c r="AQ132" s="90">
        <f t="shared" si="170"/>
        <v>1255701.696614583</v>
      </c>
      <c r="AR132" s="134"/>
    </row>
    <row r="133" spans="1:44">
      <c r="A133" s="106"/>
      <c r="B133" s="16"/>
      <c r="C133" s="16"/>
      <c r="D133" s="16"/>
      <c r="E133" s="16"/>
      <c r="F133" s="16"/>
      <c r="G133" s="16" t="s">
        <v>124</v>
      </c>
      <c r="H133" s="16"/>
      <c r="I133" s="16"/>
      <c r="J133" s="16"/>
      <c r="K133" s="16"/>
      <c r="L133" s="98"/>
      <c r="M133" s="99"/>
      <c r="N133" s="98"/>
      <c r="O133" s="16"/>
      <c r="P133" s="16"/>
      <c r="Q133" s="16"/>
      <c r="R133" s="56"/>
      <c r="S133" s="56"/>
      <c r="T133" s="63"/>
      <c r="U133" s="56"/>
      <c r="V133" s="16"/>
      <c r="W133" s="16"/>
      <c r="X133" s="16"/>
      <c r="Y133" s="16"/>
      <c r="Z133" s="56"/>
      <c r="AA133" s="16"/>
      <c r="AB133" s="56"/>
      <c r="AC133" s="56"/>
      <c r="AD133" s="56"/>
      <c r="AE133" s="68"/>
      <c r="AF133" s="16"/>
      <c r="AG133" s="16"/>
      <c r="AH133" s="63"/>
      <c r="AI133" s="16"/>
      <c r="AJ133" s="16"/>
      <c r="AK133" s="16"/>
      <c r="AL133" s="56"/>
      <c r="AM133" s="16"/>
      <c r="AN133" s="16"/>
      <c r="AO133" s="56"/>
      <c r="AP133" s="16"/>
    </row>
    <row r="134" spans="1:44">
      <c r="A134" s="100"/>
      <c r="B134" s="100"/>
      <c r="G134" t="s">
        <v>125</v>
      </c>
      <c r="L134" s="100"/>
      <c r="M134" s="101"/>
      <c r="N134" s="100"/>
      <c r="AD134" s="38"/>
      <c r="AE134" s="63"/>
      <c r="AO134" s="38"/>
    </row>
    <row r="135" spans="1:44">
      <c r="AD135" s="38"/>
      <c r="AO135" s="38"/>
    </row>
    <row r="136" spans="1:44">
      <c r="AD136" s="38"/>
      <c r="AO136" s="38"/>
    </row>
    <row r="137" spans="1:44">
      <c r="AD137" s="164" t="s">
        <v>78</v>
      </c>
      <c r="AE137" s="165"/>
      <c r="AF137" s="165"/>
      <c r="AG137" s="165"/>
      <c r="AH137" s="165"/>
      <c r="AI137" s="165"/>
      <c r="AJ137" s="166"/>
      <c r="AK137" s="167" t="s">
        <v>3</v>
      </c>
      <c r="AL137" s="169" t="s">
        <v>72</v>
      </c>
      <c r="AM137" s="131" t="s">
        <v>109</v>
      </c>
      <c r="AN137" s="163" t="s">
        <v>5</v>
      </c>
      <c r="AO137" s="163"/>
      <c r="AP137" s="27"/>
    </row>
    <row r="138" spans="1:44">
      <c r="A138" s="162"/>
      <c r="B138" s="162"/>
      <c r="C138" s="1"/>
      <c r="D138" s="1"/>
      <c r="E138" s="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2"/>
      <c r="Z138" s="60"/>
      <c r="AA138" s="3"/>
      <c r="AB138" s="59"/>
      <c r="AC138" s="59"/>
      <c r="AD138" s="73" t="s">
        <v>1</v>
      </c>
      <c r="AE138" s="61"/>
      <c r="AF138" s="17"/>
      <c r="AG138" s="17"/>
      <c r="AH138" s="61"/>
      <c r="AI138" s="17"/>
      <c r="AJ138" s="17" t="s">
        <v>70</v>
      </c>
      <c r="AK138" s="168"/>
      <c r="AL138" s="170"/>
      <c r="AM138" s="132" t="s">
        <v>119</v>
      </c>
      <c r="AN138" s="163"/>
      <c r="AO138" s="163"/>
      <c r="AP138" s="27"/>
    </row>
    <row r="139" spans="1:44">
      <c r="A139" s="146"/>
      <c r="B139" s="146"/>
      <c r="C139" s="1"/>
      <c r="D139" s="1"/>
      <c r="E139" s="1"/>
      <c r="F139" s="162" t="s">
        <v>0</v>
      </c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216"/>
      <c r="AF139" s="17"/>
      <c r="AG139" s="17"/>
      <c r="AH139" s="61"/>
      <c r="AI139" s="17"/>
      <c r="AJ139" s="17"/>
      <c r="AK139" s="147"/>
      <c r="AL139" s="148"/>
      <c r="AM139" s="147"/>
      <c r="AN139" s="145"/>
      <c r="AO139" s="145"/>
      <c r="AP139" s="27"/>
    </row>
    <row r="140" spans="1:44">
      <c r="A140" s="5" t="s">
        <v>123</v>
      </c>
      <c r="B140" s="5"/>
      <c r="C140" s="5"/>
      <c r="D140" s="1"/>
      <c r="E140" s="1"/>
      <c r="H140" s="162" t="s">
        <v>6</v>
      </c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3"/>
      <c r="Z140" s="59"/>
      <c r="AA140" s="3"/>
      <c r="AB140" s="59"/>
      <c r="AC140" s="59"/>
      <c r="AD140" s="36">
        <v>1</v>
      </c>
      <c r="AE140" s="61" t="s">
        <v>89</v>
      </c>
      <c r="AF140" s="17"/>
      <c r="AG140" s="17"/>
      <c r="AH140" s="61"/>
      <c r="AI140" s="17"/>
      <c r="AJ140" s="17">
        <v>4</v>
      </c>
      <c r="AK140" s="127">
        <v>6</v>
      </c>
      <c r="AL140" s="72">
        <v>2</v>
      </c>
      <c r="AM140" s="127"/>
      <c r="AN140" s="163">
        <v>12</v>
      </c>
      <c r="AO140" s="163"/>
      <c r="AP140" s="27"/>
    </row>
    <row r="141" spans="1:44">
      <c r="A141" s="128"/>
      <c r="B141" s="171" t="s">
        <v>7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  <c r="N141" s="171"/>
      <c r="O141" s="171"/>
      <c r="P141" s="171"/>
      <c r="Q141" s="171"/>
      <c r="R141" s="171"/>
      <c r="S141" s="171"/>
      <c r="T141" s="171"/>
      <c r="U141" s="171"/>
      <c r="V141" s="171"/>
      <c r="W141" s="171"/>
      <c r="X141" s="171"/>
      <c r="Y141" s="3"/>
      <c r="Z141" s="59"/>
      <c r="AA141" s="3"/>
      <c r="AB141" s="59"/>
      <c r="AC141" s="59"/>
      <c r="AD141" s="36">
        <v>2</v>
      </c>
      <c r="AE141" s="61" t="s">
        <v>91</v>
      </c>
      <c r="AF141" s="17"/>
      <c r="AG141" s="17"/>
      <c r="AH141" s="61"/>
      <c r="AI141" s="17"/>
      <c r="AJ141" s="17">
        <v>4</v>
      </c>
      <c r="AK141" s="127">
        <v>6</v>
      </c>
      <c r="AL141" s="72">
        <v>2</v>
      </c>
      <c r="AM141" s="127"/>
      <c r="AN141" s="163">
        <v>12</v>
      </c>
      <c r="AO141" s="163"/>
      <c r="AP141" s="27"/>
    </row>
    <row r="142" spans="1:44">
      <c r="A142" s="162" t="s">
        <v>128</v>
      </c>
      <c r="B142" s="162"/>
      <c r="C142" s="162"/>
      <c r="D142" s="162"/>
      <c r="E142" s="162"/>
      <c r="F142" s="162"/>
      <c r="G142" s="162"/>
      <c r="H142" s="6"/>
      <c r="I142" s="6"/>
      <c r="J142" s="6"/>
      <c r="K142" s="6"/>
      <c r="L142" s="6"/>
      <c r="M142" s="54"/>
      <c r="N142" s="6"/>
      <c r="O142" s="6"/>
      <c r="P142" s="6"/>
      <c r="Q142" s="6"/>
      <c r="R142" s="54"/>
      <c r="S142" s="54"/>
      <c r="T142" s="69"/>
      <c r="U142" s="54"/>
      <c r="V142" s="6"/>
      <c r="W142" s="130"/>
      <c r="X142" s="3"/>
      <c r="Y142" s="3"/>
      <c r="Z142" s="59"/>
      <c r="AA142" s="3"/>
      <c r="AB142" s="59"/>
      <c r="AC142" s="59"/>
      <c r="AD142" s="36">
        <v>3</v>
      </c>
      <c r="AE142" s="164" t="s">
        <v>90</v>
      </c>
      <c r="AF142" s="165"/>
      <c r="AG142" s="165"/>
      <c r="AH142" s="165"/>
      <c r="AI142" s="166"/>
      <c r="AJ142" s="17">
        <v>53</v>
      </c>
      <c r="AK142" s="127">
        <v>61</v>
      </c>
      <c r="AL142" s="72">
        <v>20</v>
      </c>
      <c r="AM142" s="127"/>
      <c r="AN142" s="163">
        <f>SUM(AJ142:AL142)</f>
        <v>134</v>
      </c>
      <c r="AO142" s="163"/>
      <c r="AP142" s="27"/>
    </row>
    <row r="143" spans="1:44">
      <c r="A143" s="153" t="s">
        <v>8</v>
      </c>
      <c r="B143" s="162" t="s">
        <v>9</v>
      </c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28"/>
      <c r="X143" s="3"/>
      <c r="Y143" s="3"/>
      <c r="Z143" s="59"/>
      <c r="AA143" s="3"/>
      <c r="AB143" s="59"/>
      <c r="AC143" s="59"/>
      <c r="AD143" s="36">
        <v>4</v>
      </c>
      <c r="AE143" s="61" t="s">
        <v>10</v>
      </c>
      <c r="AF143" s="17"/>
      <c r="AG143" s="17"/>
      <c r="AH143" s="61"/>
      <c r="AI143" s="17"/>
      <c r="AJ143" s="17">
        <v>107</v>
      </c>
      <c r="AK143" s="127">
        <v>214</v>
      </c>
      <c r="AL143" s="72">
        <v>86</v>
      </c>
      <c r="AM143" s="127">
        <v>17.5</v>
      </c>
      <c r="AN143" s="163">
        <f>SUM(AJ143:AM143)</f>
        <v>424.5</v>
      </c>
      <c r="AO143" s="163"/>
      <c r="AP143" s="27"/>
    </row>
    <row r="144" spans="1:44">
      <c r="A144" s="1"/>
      <c r="B144" s="172" t="s">
        <v>111</v>
      </c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29"/>
      <c r="X144" s="3"/>
      <c r="Y144" s="3"/>
      <c r="Z144" s="59"/>
      <c r="AA144" s="3"/>
      <c r="AB144" s="59"/>
      <c r="AC144" s="59"/>
      <c r="AD144" s="36">
        <v>5</v>
      </c>
      <c r="AE144" s="164" t="s">
        <v>11</v>
      </c>
      <c r="AF144" s="165"/>
      <c r="AG144" s="165"/>
      <c r="AH144" s="165"/>
      <c r="AI144" s="166"/>
      <c r="AJ144" s="17"/>
      <c r="AK144" s="127"/>
      <c r="AL144" s="72"/>
      <c r="AM144" s="127"/>
      <c r="AN144" s="163"/>
      <c r="AO144" s="163"/>
      <c r="AP144" s="27"/>
    </row>
    <row r="145" spans="1:44">
      <c r="A145" s="1"/>
      <c r="B145" s="162" t="s">
        <v>115</v>
      </c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28"/>
      <c r="X145" s="3"/>
      <c r="Y145" s="3"/>
      <c r="Z145" s="59"/>
      <c r="AA145" s="3"/>
      <c r="AB145" s="59"/>
      <c r="AC145" s="59"/>
      <c r="AD145" s="36">
        <v>6</v>
      </c>
      <c r="AE145" s="61" t="s">
        <v>12</v>
      </c>
      <c r="AF145" s="17"/>
      <c r="AG145" s="17"/>
      <c r="AH145" s="61"/>
      <c r="AI145" s="17"/>
      <c r="AJ145" s="17">
        <v>107</v>
      </c>
      <c r="AK145" s="127">
        <v>205</v>
      </c>
      <c r="AL145" s="72">
        <v>78</v>
      </c>
      <c r="AM145" s="127">
        <v>17.5</v>
      </c>
      <c r="AN145" s="163">
        <f>SUM(AJ145:AM145)</f>
        <v>407.5</v>
      </c>
      <c r="AO145" s="163"/>
      <c r="AP145" s="27"/>
    </row>
    <row r="146" spans="1:44" ht="9.75" customHeight="1">
      <c r="A146" s="1"/>
      <c r="B146" s="3"/>
      <c r="C146" s="1"/>
      <c r="D146" s="1"/>
      <c r="E146" s="1"/>
      <c r="F146" s="1"/>
      <c r="G146" s="183" t="s">
        <v>93</v>
      </c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59"/>
      <c r="AA146" s="3"/>
      <c r="AB146" s="59"/>
      <c r="AC146" s="59"/>
      <c r="AD146" s="36">
        <v>7</v>
      </c>
      <c r="AE146" s="61" t="s">
        <v>13</v>
      </c>
      <c r="AF146" s="17"/>
      <c r="AG146" s="17"/>
      <c r="AH146" s="61"/>
      <c r="AI146" s="17"/>
      <c r="AJ146" s="17"/>
      <c r="AK146" s="127"/>
      <c r="AL146" s="72"/>
      <c r="AM146" s="127"/>
      <c r="AN146" s="163">
        <f t="shared" ref="AN146:AN152" si="171">SUM(AJ146:AL146)</f>
        <v>0</v>
      </c>
      <c r="AO146" s="163"/>
      <c r="AP146" s="27"/>
    </row>
    <row r="147" spans="1:44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55"/>
      <c r="N147" s="1"/>
      <c r="O147" s="1"/>
      <c r="P147" s="1"/>
      <c r="Q147" s="1"/>
      <c r="R147" s="55"/>
      <c r="S147" s="59"/>
      <c r="T147" s="184"/>
      <c r="U147" s="184"/>
      <c r="V147" s="184"/>
      <c r="W147" s="184"/>
      <c r="X147" s="3"/>
      <c r="Y147" s="3"/>
      <c r="Z147" s="59"/>
      <c r="AA147" s="3"/>
      <c r="AB147" s="59"/>
      <c r="AC147" s="59"/>
      <c r="AD147" s="36">
        <v>8</v>
      </c>
      <c r="AE147" s="164" t="s">
        <v>14</v>
      </c>
      <c r="AF147" s="165"/>
      <c r="AG147" s="165"/>
      <c r="AH147" s="165"/>
      <c r="AI147" s="166"/>
      <c r="AJ147" s="17"/>
      <c r="AK147" s="127"/>
      <c r="AL147" s="72"/>
      <c r="AM147" s="127"/>
      <c r="AN147" s="163">
        <f t="shared" si="171"/>
        <v>0</v>
      </c>
      <c r="AO147" s="163"/>
      <c r="AP147" s="27"/>
    </row>
    <row r="148" spans="1:44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55"/>
      <c r="N148" s="1"/>
      <c r="O148" s="1" t="s">
        <v>127</v>
      </c>
      <c r="P148" s="1"/>
      <c r="Q148" s="1"/>
      <c r="R148" s="55"/>
      <c r="S148" s="59"/>
      <c r="T148" s="70"/>
      <c r="U148" s="57"/>
      <c r="V148" s="126"/>
      <c r="W148" s="126"/>
      <c r="X148" s="3"/>
      <c r="Y148" s="3"/>
      <c r="Z148" s="59"/>
      <c r="AA148" s="3"/>
      <c r="AB148" s="59"/>
      <c r="AC148" s="59"/>
      <c r="AD148" s="36">
        <v>9</v>
      </c>
      <c r="AE148" s="164" t="s">
        <v>129</v>
      </c>
      <c r="AF148" s="165"/>
      <c r="AG148" s="165"/>
      <c r="AH148" s="165"/>
      <c r="AI148" s="166"/>
      <c r="AJ148" s="17"/>
      <c r="AK148" s="127"/>
      <c r="AL148" s="72">
        <v>4</v>
      </c>
      <c r="AM148" s="127"/>
      <c r="AN148" s="163">
        <f t="shared" si="171"/>
        <v>4</v>
      </c>
      <c r="AO148" s="163"/>
      <c r="AP148" s="27"/>
    </row>
    <row r="149" spans="1:44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5"/>
      <c r="N149" s="1"/>
      <c r="O149" s="1"/>
      <c r="P149" s="1"/>
      <c r="Q149" s="1"/>
      <c r="R149" s="55"/>
      <c r="S149" s="59"/>
      <c r="T149" s="70"/>
      <c r="U149" s="57"/>
      <c r="V149" s="126"/>
      <c r="W149" s="126"/>
      <c r="X149" s="3"/>
      <c r="Y149" s="3"/>
      <c r="Z149" s="59"/>
      <c r="AA149" s="3"/>
      <c r="AB149" s="59"/>
      <c r="AC149" s="59"/>
      <c r="AD149" s="36">
        <v>10</v>
      </c>
      <c r="AE149" s="164" t="s">
        <v>16</v>
      </c>
      <c r="AF149" s="165"/>
      <c r="AG149" s="165"/>
      <c r="AH149" s="165"/>
      <c r="AI149" s="166"/>
      <c r="AJ149" s="17"/>
      <c r="AK149" s="127"/>
      <c r="AL149" s="72"/>
      <c r="AM149" s="127"/>
      <c r="AN149" s="163">
        <f t="shared" si="171"/>
        <v>0</v>
      </c>
      <c r="AO149" s="163"/>
      <c r="AP149" s="27"/>
    </row>
    <row r="150" spans="1:44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55"/>
      <c r="N150" s="1"/>
      <c r="O150" s="1"/>
      <c r="P150" s="1"/>
      <c r="Q150" s="1"/>
      <c r="S150" s="59"/>
      <c r="T150" s="70"/>
      <c r="U150" s="57"/>
      <c r="V150" s="126"/>
      <c r="W150" s="126"/>
      <c r="X150" s="3"/>
      <c r="Y150" s="3"/>
      <c r="Z150" s="59"/>
      <c r="AA150" s="3"/>
      <c r="AB150" s="59"/>
      <c r="AC150" s="59"/>
      <c r="AD150" s="36">
        <v>11</v>
      </c>
      <c r="AE150" s="164" t="s">
        <v>131</v>
      </c>
      <c r="AF150" s="165"/>
      <c r="AG150" s="165"/>
      <c r="AH150" s="165"/>
      <c r="AI150" s="166"/>
      <c r="AJ150" s="17"/>
      <c r="AK150" s="127"/>
      <c r="AL150" s="72">
        <v>4</v>
      </c>
      <c r="AM150" s="127"/>
      <c r="AN150" s="163">
        <f t="shared" si="171"/>
        <v>4</v>
      </c>
      <c r="AO150" s="163"/>
      <c r="AP150" s="27"/>
    </row>
    <row r="151" spans="1:44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55"/>
      <c r="N151" s="1"/>
      <c r="O151" s="1"/>
      <c r="P151" s="1"/>
      <c r="Q151" s="1"/>
      <c r="R151" s="55"/>
      <c r="S151" s="59"/>
      <c r="T151" s="184"/>
      <c r="U151" s="184"/>
      <c r="V151" s="184"/>
      <c r="W151" s="184"/>
      <c r="X151" s="3"/>
      <c r="Y151" s="3"/>
      <c r="Z151" s="59"/>
      <c r="AA151" s="3"/>
      <c r="AB151" s="59"/>
      <c r="AC151" s="59"/>
      <c r="AD151" s="36">
        <v>12</v>
      </c>
      <c r="AE151" s="164" t="s">
        <v>18</v>
      </c>
      <c r="AF151" s="165"/>
      <c r="AG151" s="165"/>
      <c r="AH151" s="165"/>
      <c r="AI151" s="166"/>
      <c r="AJ151" s="17"/>
      <c r="AK151" s="127">
        <v>9</v>
      </c>
      <c r="AL151" s="72"/>
      <c r="AM151" s="127"/>
      <c r="AN151" s="163">
        <f t="shared" si="171"/>
        <v>9</v>
      </c>
      <c r="AO151" s="163"/>
      <c r="AP151" s="27"/>
    </row>
    <row r="152" spans="1:44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55"/>
      <c r="N152" s="1"/>
      <c r="O152" s="1"/>
      <c r="P152" s="1"/>
      <c r="Q152" s="1"/>
      <c r="R152" s="55"/>
      <c r="S152" s="59"/>
      <c r="T152" s="70"/>
      <c r="U152" s="58"/>
      <c r="V152" s="126"/>
      <c r="W152" s="126"/>
      <c r="X152" s="3"/>
      <c r="Y152" s="3"/>
      <c r="Z152" s="59"/>
      <c r="AA152" s="3"/>
      <c r="AB152" s="59"/>
      <c r="AC152" s="59"/>
      <c r="AD152" s="36">
        <v>13</v>
      </c>
      <c r="AE152" s="164" t="s">
        <v>19</v>
      </c>
      <c r="AF152" s="165"/>
      <c r="AG152" s="165"/>
      <c r="AH152" s="165"/>
      <c r="AI152" s="166"/>
      <c r="AJ152" s="17"/>
      <c r="AK152" s="127"/>
      <c r="AL152" s="72"/>
      <c r="AM152" s="127"/>
      <c r="AN152" s="163">
        <f t="shared" si="171"/>
        <v>0</v>
      </c>
      <c r="AO152" s="163"/>
      <c r="AP152" s="27"/>
    </row>
    <row r="153" spans="1:44" ht="12" customHeight="1">
      <c r="A153" s="24"/>
      <c r="B153" s="176" t="s">
        <v>20</v>
      </c>
      <c r="C153" s="7" t="s">
        <v>21</v>
      </c>
      <c r="D153" s="176" t="s">
        <v>22</v>
      </c>
      <c r="E153" s="176" t="s">
        <v>22</v>
      </c>
      <c r="F153" s="176" t="s">
        <v>23</v>
      </c>
      <c r="G153" s="176" t="s">
        <v>24</v>
      </c>
      <c r="H153" s="178" t="s">
        <v>25</v>
      </c>
      <c r="I153" s="178" t="s">
        <v>26</v>
      </c>
      <c r="J153" s="46"/>
      <c r="K153" s="180" t="s">
        <v>27</v>
      </c>
      <c r="L153" s="181"/>
      <c r="M153" s="181"/>
      <c r="N153" s="182"/>
      <c r="O153" s="191" t="s">
        <v>73</v>
      </c>
      <c r="P153" s="47"/>
      <c r="Q153" s="180" t="s">
        <v>28</v>
      </c>
      <c r="R153" s="181"/>
      <c r="S153" s="181"/>
      <c r="T153" s="182"/>
      <c r="U153" s="193" t="s">
        <v>74</v>
      </c>
      <c r="V153" s="195">
        <v>0.25</v>
      </c>
      <c r="W153" s="173" t="s">
        <v>29</v>
      </c>
      <c r="X153" s="174"/>
      <c r="Y153" s="174"/>
      <c r="Z153" s="174"/>
      <c r="AA153" s="174"/>
      <c r="AB153" s="175"/>
      <c r="AC153" s="124"/>
      <c r="AD153" s="160" t="s">
        <v>30</v>
      </c>
      <c r="AE153" s="65">
        <v>0.1</v>
      </c>
      <c r="AF153" s="187" t="s">
        <v>31</v>
      </c>
      <c r="AG153" s="188"/>
      <c r="AH153" s="188"/>
      <c r="AI153" s="188"/>
      <c r="AJ153" s="188"/>
      <c r="AK153" s="188"/>
      <c r="AL153" s="189" t="s">
        <v>83</v>
      </c>
      <c r="AM153" s="185" t="s">
        <v>84</v>
      </c>
      <c r="AN153" s="191" t="s">
        <v>32</v>
      </c>
      <c r="AO153" s="160" t="s">
        <v>33</v>
      </c>
      <c r="AP153" s="4" t="s">
        <v>87</v>
      </c>
      <c r="AQ153" s="4" t="s">
        <v>34</v>
      </c>
    </row>
    <row r="154" spans="1:44" ht="24" customHeight="1">
      <c r="A154" s="24"/>
      <c r="B154" s="177"/>
      <c r="C154" s="7" t="s">
        <v>35</v>
      </c>
      <c r="D154" s="177"/>
      <c r="E154" s="177"/>
      <c r="F154" s="177"/>
      <c r="G154" s="177"/>
      <c r="H154" s="179"/>
      <c r="I154" s="179"/>
      <c r="J154" s="125" t="s">
        <v>108</v>
      </c>
      <c r="K154" s="125" t="s">
        <v>76</v>
      </c>
      <c r="L154" s="8" t="s">
        <v>2</v>
      </c>
      <c r="M154" s="52" t="s">
        <v>3</v>
      </c>
      <c r="N154" s="7" t="s">
        <v>4</v>
      </c>
      <c r="O154" s="192"/>
      <c r="P154" s="123" t="s">
        <v>109</v>
      </c>
      <c r="Q154" s="125" t="s">
        <v>76</v>
      </c>
      <c r="R154" s="52" t="s">
        <v>2</v>
      </c>
      <c r="S154" s="52" t="s">
        <v>3</v>
      </c>
      <c r="T154" s="71" t="s">
        <v>4</v>
      </c>
      <c r="U154" s="194"/>
      <c r="V154" s="196"/>
      <c r="W154" s="7" t="s">
        <v>36</v>
      </c>
      <c r="X154" s="8" t="s">
        <v>2</v>
      </c>
      <c r="Y154" s="8" t="s">
        <v>36</v>
      </c>
      <c r="Z154" s="52" t="s">
        <v>3</v>
      </c>
      <c r="AA154" s="10" t="s">
        <v>36</v>
      </c>
      <c r="AB154" s="45" t="s">
        <v>4</v>
      </c>
      <c r="AC154" s="74" t="s">
        <v>110</v>
      </c>
      <c r="AD154" s="161"/>
      <c r="AE154" s="66"/>
      <c r="AF154" s="9" t="s">
        <v>37</v>
      </c>
      <c r="AG154" s="9" t="s">
        <v>38</v>
      </c>
      <c r="AH154" s="23" t="s">
        <v>81</v>
      </c>
      <c r="AI154" s="9" t="s">
        <v>114</v>
      </c>
      <c r="AJ154" s="11" t="s">
        <v>85</v>
      </c>
      <c r="AK154" s="22" t="s">
        <v>82</v>
      </c>
      <c r="AL154" s="190"/>
      <c r="AM154" s="186"/>
      <c r="AN154" s="192"/>
      <c r="AO154" s="161"/>
      <c r="AP154" s="4" t="s">
        <v>88</v>
      </c>
      <c r="AQ154" s="4" t="s">
        <v>39</v>
      </c>
    </row>
    <row r="155" spans="1:44" ht="12.75" customHeight="1">
      <c r="A155" s="200">
        <v>1</v>
      </c>
      <c r="B155" s="201">
        <v>28</v>
      </c>
      <c r="C155" s="76" t="s">
        <v>40</v>
      </c>
      <c r="D155" s="77"/>
      <c r="E155" s="77"/>
      <c r="F155" s="78"/>
      <c r="G155" s="78">
        <v>4.43</v>
      </c>
      <c r="H155" s="78" t="s">
        <v>41</v>
      </c>
      <c r="I155" s="79">
        <f t="shared" ref="I155:I177" si="172">SUM(G155*17697*1.25)</f>
        <v>97997.137499999983</v>
      </c>
      <c r="J155" s="143"/>
      <c r="K155" s="143"/>
      <c r="L155" s="77"/>
      <c r="M155" s="77"/>
      <c r="N155" s="77"/>
      <c r="O155" s="77"/>
      <c r="P155" s="77"/>
      <c r="Q155" s="77"/>
      <c r="R155" s="80">
        <f t="shared" ref="R155:R175" si="173">SUM((I155/18)*L155)</f>
        <v>0</v>
      </c>
      <c r="S155" s="80">
        <f t="shared" ref="S155:S177" si="174">SUM((I155/18)*M155)</f>
        <v>0</v>
      </c>
      <c r="T155" s="80">
        <f t="shared" ref="T155:T177" si="175">SUM((I155/18)*N155)</f>
        <v>0</v>
      </c>
      <c r="U155" s="80">
        <f t="shared" ref="U155:U164" si="176">(I155/18*O155*1.25)*30%</f>
        <v>0</v>
      </c>
      <c r="V155" s="80">
        <f>AN155*25%</f>
        <v>24499.284374999996</v>
      </c>
      <c r="W155" s="81"/>
      <c r="X155" s="81"/>
      <c r="Y155" s="81"/>
      <c r="Z155" s="81"/>
      <c r="AA155" s="81"/>
      <c r="AB155" s="81"/>
      <c r="AC155" s="81"/>
      <c r="AD155" s="80">
        <f>P155+Q155+R155+S155+T155+U155+V155+X155+Z155+AB155+AC155</f>
        <v>24499.284374999996</v>
      </c>
      <c r="AE155" s="80">
        <f>AVERAGE((R155+S155+T155+V155+AN155+Q155)*10%)</f>
        <v>12249.642187499998</v>
      </c>
      <c r="AF155" s="77"/>
      <c r="AG155" s="77"/>
      <c r="AH155" s="80"/>
      <c r="AI155" s="82"/>
      <c r="AJ155" s="83"/>
      <c r="AK155" s="82"/>
      <c r="AL155" s="82"/>
      <c r="AM155" s="82"/>
      <c r="AN155" s="42">
        <f>I155</f>
        <v>97997.137499999983</v>
      </c>
      <c r="AO155" s="42">
        <f>AD155+AE155+AF155+AG155+AH155+AI155+AJ155+AK155+AL155+AM155+AN155</f>
        <v>134746.06406249997</v>
      </c>
      <c r="AP155" s="42">
        <f t="shared" ref="AP155:AP171" si="177">AO155*12</f>
        <v>1616952.7687499996</v>
      </c>
      <c r="AQ155" s="42">
        <f>AN155*1.25</f>
        <v>122496.42187499997</v>
      </c>
      <c r="AR155" s="38"/>
    </row>
    <row r="156" spans="1:44" ht="11.25" customHeight="1">
      <c r="A156" s="200"/>
      <c r="B156" s="202"/>
      <c r="C156" s="13" t="s">
        <v>94</v>
      </c>
      <c r="D156" s="7" t="s">
        <v>48</v>
      </c>
      <c r="E156" s="7" t="s">
        <v>95</v>
      </c>
      <c r="F156" s="18" t="s">
        <v>43</v>
      </c>
      <c r="G156" s="18">
        <v>4.0599999999999996</v>
      </c>
      <c r="H156" s="18" t="s">
        <v>49</v>
      </c>
      <c r="I156" s="19">
        <f t="shared" si="172"/>
        <v>89812.274999999994</v>
      </c>
      <c r="J156" s="144"/>
      <c r="K156" s="144"/>
      <c r="L156" s="105"/>
      <c r="M156" s="35">
        <v>6</v>
      </c>
      <c r="N156" s="7">
        <v>3</v>
      </c>
      <c r="O156" s="25">
        <v>9</v>
      </c>
      <c r="P156" s="36">
        <f>(I156/18)*J156</f>
        <v>0</v>
      </c>
      <c r="Q156" s="7"/>
      <c r="R156" s="35">
        <f t="shared" si="173"/>
        <v>0</v>
      </c>
      <c r="S156" s="35">
        <f t="shared" si="174"/>
        <v>29937.424999999999</v>
      </c>
      <c r="T156" s="62">
        <f t="shared" si="175"/>
        <v>14968.7125</v>
      </c>
      <c r="U156" s="35">
        <v>22439</v>
      </c>
      <c r="V156" s="35">
        <f>SUM((P156+Q156+R156+S156+T156)*25%)</f>
        <v>11226.534374999999</v>
      </c>
      <c r="W156" s="21"/>
      <c r="X156" s="21"/>
      <c r="Y156" s="12">
        <v>6</v>
      </c>
      <c r="Z156" s="29">
        <v>1476</v>
      </c>
      <c r="AA156" s="12">
        <v>2</v>
      </c>
      <c r="AB156" s="29">
        <v>492</v>
      </c>
      <c r="AC156" s="29"/>
      <c r="AD156" s="35">
        <f>P156+Q156+R156+S156+T156+U156+V156+X156+Z156+AB156+AC156</f>
        <v>80539.671875</v>
      </c>
      <c r="AE156" s="62">
        <f>(P156+Q156+R156+S156+T156+V156)*10%</f>
        <v>5613.2671875000005</v>
      </c>
      <c r="AF156" s="7"/>
      <c r="AG156" s="7"/>
      <c r="AH156" s="62"/>
      <c r="AI156" s="4"/>
      <c r="AJ156" s="4">
        <v>59838</v>
      </c>
      <c r="AK156" s="26"/>
      <c r="AL156" s="37"/>
      <c r="AM156" s="29"/>
      <c r="AN156" s="4"/>
      <c r="AO156" s="29">
        <f t="shared" ref="AO156:AO158" si="178">AD156+AE156+AF156+AG156+AH156+AI156+AJ156+AK156+AL156+AM156+AN156</f>
        <v>145990.93906249999</v>
      </c>
      <c r="AP156" s="94">
        <f t="shared" si="177"/>
        <v>1751891.2687499998</v>
      </c>
      <c r="AQ156" s="29">
        <f>P156+Q156+R156+S156+T156+V156</f>
        <v>56132.671875</v>
      </c>
      <c r="AR156" s="91"/>
    </row>
    <row r="157" spans="1:44" ht="13.5" customHeight="1">
      <c r="A157" s="197">
        <v>2</v>
      </c>
      <c r="B157" s="198">
        <v>20</v>
      </c>
      <c r="C157" s="76" t="s">
        <v>45</v>
      </c>
      <c r="D157" s="77"/>
      <c r="E157" s="77"/>
      <c r="F157" s="78"/>
      <c r="G157" s="78">
        <v>4.0999999999999996</v>
      </c>
      <c r="H157" s="78" t="s">
        <v>46</v>
      </c>
      <c r="I157" s="79">
        <f t="shared" si="172"/>
        <v>90697.125</v>
      </c>
      <c r="J157" s="143"/>
      <c r="K157" s="143"/>
      <c r="L157" s="80"/>
      <c r="M157" s="80"/>
      <c r="N157" s="77"/>
      <c r="O157" s="84"/>
      <c r="P157" s="84"/>
      <c r="Q157" s="77"/>
      <c r="R157" s="80">
        <f t="shared" si="173"/>
        <v>0</v>
      </c>
      <c r="S157" s="80">
        <f t="shared" si="174"/>
        <v>0</v>
      </c>
      <c r="T157" s="80">
        <f t="shared" si="175"/>
        <v>0</v>
      </c>
      <c r="U157" s="80">
        <f t="shared" si="176"/>
        <v>0</v>
      </c>
      <c r="V157" s="80">
        <f>AN157*25%</f>
        <v>22674.28125</v>
      </c>
      <c r="W157" s="81"/>
      <c r="X157" s="81"/>
      <c r="Y157" s="81"/>
      <c r="Z157" s="81"/>
      <c r="AA157" s="81"/>
      <c r="AB157" s="81"/>
      <c r="AC157" s="81"/>
      <c r="AD157" s="80">
        <f>P157+Q157+R157+S157+T157+U157+V157+X157+Z157+AB157+AC157</f>
        <v>22674.28125</v>
      </c>
      <c r="AE157" s="80">
        <f>AVERAGE((R157+S157+T157+V157+AN157+Q157)*10%)</f>
        <v>11337.140625</v>
      </c>
      <c r="AF157" s="77"/>
      <c r="AG157" s="77"/>
      <c r="AH157" s="80"/>
      <c r="AI157" s="83"/>
      <c r="AJ157" s="83"/>
      <c r="AK157" s="82"/>
      <c r="AL157" s="85"/>
      <c r="AM157" s="82"/>
      <c r="AN157" s="42">
        <f>I157</f>
        <v>90697.125</v>
      </c>
      <c r="AO157" s="42">
        <f>AD157+AE157+AF157+AG157+AH157+AI157+AJ157+AK157+AL157+AM157+AN157</f>
        <v>124708.546875</v>
      </c>
      <c r="AP157" s="42">
        <f t="shared" si="177"/>
        <v>1496502.5625</v>
      </c>
      <c r="AQ157" s="42">
        <f>AN157*1.25</f>
        <v>113371.40625</v>
      </c>
      <c r="AR157" s="38"/>
    </row>
    <row r="158" spans="1:44" ht="13.5" customHeight="1">
      <c r="A158" s="197"/>
      <c r="B158" s="199"/>
      <c r="C158" s="30" t="s">
        <v>64</v>
      </c>
      <c r="D158" s="31">
        <v>1</v>
      </c>
      <c r="E158" s="31" t="s">
        <v>79</v>
      </c>
      <c r="F158" s="32" t="s">
        <v>43</v>
      </c>
      <c r="G158" s="32">
        <v>3.84</v>
      </c>
      <c r="H158" s="32" t="s">
        <v>44</v>
      </c>
      <c r="I158" s="19">
        <f t="shared" si="172"/>
        <v>84945.599999999991</v>
      </c>
      <c r="J158" s="95"/>
      <c r="K158" s="95"/>
      <c r="L158" s="35"/>
      <c r="M158" s="35">
        <v>1</v>
      </c>
      <c r="N158" s="31">
        <v>8</v>
      </c>
      <c r="O158" s="34">
        <v>9</v>
      </c>
      <c r="P158" s="36">
        <f t="shared" ref="P158:P159" si="179">(I158/18)*J158</f>
        <v>0</v>
      </c>
      <c r="Q158" s="31"/>
      <c r="R158" s="35">
        <f t="shared" si="173"/>
        <v>0</v>
      </c>
      <c r="S158" s="35">
        <f t="shared" si="174"/>
        <v>4719.2</v>
      </c>
      <c r="T158" s="62">
        <f t="shared" si="175"/>
        <v>37753.599999999999</v>
      </c>
      <c r="U158" s="35">
        <v>21236</v>
      </c>
      <c r="V158" s="35">
        <f t="shared" ref="V158:V159" si="180">SUM((P158+Q158+R158+S158+T158)*25%)</f>
        <v>10618.199999999999</v>
      </c>
      <c r="W158" s="29"/>
      <c r="X158" s="29"/>
      <c r="Y158" s="29">
        <v>1</v>
      </c>
      <c r="Z158" s="29">
        <v>196</v>
      </c>
      <c r="AA158" s="29">
        <v>8</v>
      </c>
      <c r="AB158" s="29">
        <v>1568</v>
      </c>
      <c r="AC158" s="29"/>
      <c r="AD158" s="35">
        <f t="shared" ref="AD158:AD159" si="181">P158+Q158+R158+S158+T158+U158+V158+X158+Z158+AB158+AC158</f>
        <v>76091</v>
      </c>
      <c r="AE158" s="62">
        <f t="shared" ref="AE158:AE159" si="182">(P158+Q158+R158+S158+T158+V158)*10%</f>
        <v>5309.0999999999995</v>
      </c>
      <c r="AF158" s="31"/>
      <c r="AG158" s="31">
        <v>3539</v>
      </c>
      <c r="AH158" s="29">
        <v>1572</v>
      </c>
      <c r="AI158" s="36"/>
      <c r="AJ158" s="36"/>
      <c r="AK158" s="36"/>
      <c r="AL158" s="29"/>
      <c r="AM158" s="36"/>
      <c r="AN158" s="36"/>
      <c r="AO158" s="29">
        <f t="shared" si="178"/>
        <v>86511.1</v>
      </c>
      <c r="AP158" s="94">
        <f t="shared" si="177"/>
        <v>1038133.2000000001</v>
      </c>
      <c r="AQ158" s="29">
        <f t="shared" ref="AQ158:AQ159" si="183">P158+Q158+R158+S158+T158+V158</f>
        <v>53090.999999999993</v>
      </c>
      <c r="AR158" s="38"/>
    </row>
    <row r="159" spans="1:44" ht="11.25" customHeight="1">
      <c r="A159" s="197">
        <v>3</v>
      </c>
      <c r="B159" s="198">
        <v>8.1999999999999993</v>
      </c>
      <c r="C159" s="30" t="s">
        <v>116</v>
      </c>
      <c r="D159" s="31">
        <v>2</v>
      </c>
      <c r="E159" s="31" t="s">
        <v>103</v>
      </c>
      <c r="F159" s="32" t="s">
        <v>43</v>
      </c>
      <c r="G159" s="32">
        <v>3.55</v>
      </c>
      <c r="H159" s="32" t="s">
        <v>57</v>
      </c>
      <c r="I159" s="19">
        <f t="shared" si="172"/>
        <v>78530.4375</v>
      </c>
      <c r="J159" s="95"/>
      <c r="K159" s="95"/>
      <c r="L159" s="35">
        <v>2</v>
      </c>
      <c r="M159" s="35">
        <v>7</v>
      </c>
      <c r="N159" s="31"/>
      <c r="O159" s="34">
        <v>9</v>
      </c>
      <c r="P159" s="36">
        <f t="shared" si="179"/>
        <v>0</v>
      </c>
      <c r="Q159" s="31"/>
      <c r="R159" s="35">
        <f t="shared" si="173"/>
        <v>8725.6041666666661</v>
      </c>
      <c r="S159" s="35">
        <f t="shared" si="174"/>
        <v>30539.614583333332</v>
      </c>
      <c r="T159" s="62">
        <f t="shared" si="175"/>
        <v>0</v>
      </c>
      <c r="U159" s="35">
        <v>19660</v>
      </c>
      <c r="V159" s="35">
        <f t="shared" si="180"/>
        <v>9816.3046875</v>
      </c>
      <c r="W159" s="29">
        <v>6</v>
      </c>
      <c r="X159" s="29">
        <v>1176</v>
      </c>
      <c r="Y159" s="29">
        <v>3</v>
      </c>
      <c r="Z159" s="29">
        <v>1372</v>
      </c>
      <c r="AA159" s="29"/>
      <c r="AB159" s="29"/>
      <c r="AC159" s="29"/>
      <c r="AD159" s="35">
        <f t="shared" si="181"/>
        <v>71289.5234375</v>
      </c>
      <c r="AE159" s="62">
        <f t="shared" si="182"/>
        <v>4908.15234375</v>
      </c>
      <c r="AF159" s="31"/>
      <c r="AG159" s="31" t="s">
        <v>113</v>
      </c>
      <c r="AH159" s="29"/>
      <c r="AI159" s="36"/>
      <c r="AJ159" s="36"/>
      <c r="AK159" s="36"/>
      <c r="AL159" s="29"/>
      <c r="AM159" s="36"/>
      <c r="AN159" s="36"/>
      <c r="AO159" s="29">
        <f>SUM(AD159:AN159)</f>
        <v>76197.67578125</v>
      </c>
      <c r="AP159" s="94">
        <f t="shared" si="177"/>
        <v>914372.109375</v>
      </c>
      <c r="AQ159" s="29">
        <f t="shared" si="183"/>
        <v>49081.5234375</v>
      </c>
      <c r="AR159" s="38"/>
    </row>
    <row r="160" spans="1:44" ht="11.25" customHeight="1">
      <c r="A160" s="197"/>
      <c r="B160" s="199"/>
      <c r="C160" s="76" t="s">
        <v>50</v>
      </c>
      <c r="D160" s="77"/>
      <c r="E160" s="77"/>
      <c r="F160" s="78"/>
      <c r="G160" s="78">
        <v>3.67</v>
      </c>
      <c r="H160" s="78" t="s">
        <v>46</v>
      </c>
      <c r="I160" s="79">
        <f t="shared" si="172"/>
        <v>81184.987500000003</v>
      </c>
      <c r="J160" s="143"/>
      <c r="K160" s="143"/>
      <c r="L160" s="80"/>
      <c r="M160" s="80"/>
      <c r="N160" s="77"/>
      <c r="O160" s="84"/>
      <c r="P160" s="84"/>
      <c r="Q160" s="77"/>
      <c r="R160" s="80">
        <f t="shared" si="173"/>
        <v>0</v>
      </c>
      <c r="S160" s="80">
        <f t="shared" si="174"/>
        <v>0</v>
      </c>
      <c r="T160" s="80">
        <f t="shared" si="175"/>
        <v>0</v>
      </c>
      <c r="U160" s="80">
        <f t="shared" si="176"/>
        <v>0</v>
      </c>
      <c r="V160" s="80">
        <f t="shared" ref="V160:V162" si="184">AN160*25%</f>
        <v>20296.246875000001</v>
      </c>
      <c r="W160" s="42"/>
      <c r="X160" s="42"/>
      <c r="Y160" s="42"/>
      <c r="Z160" s="42"/>
      <c r="AA160" s="42"/>
      <c r="AB160" s="42"/>
      <c r="AC160" s="42"/>
      <c r="AD160" s="80">
        <f t="shared" ref="AD160:AD162" si="185">P160+Q160+R160+S160+T160+U160+V160+X160+Z160+AB160+AC160</f>
        <v>20296.246875000001</v>
      </c>
      <c r="AE160" s="80">
        <f t="shared" ref="AE160:AE162" si="186">AVERAGE((R160+S160+T160+V160+AN160+Q160)*10%)</f>
        <v>10148.1234375</v>
      </c>
      <c r="AF160" s="77"/>
      <c r="AG160" s="77"/>
      <c r="AH160" s="42"/>
      <c r="AI160" s="83"/>
      <c r="AJ160" s="83"/>
      <c r="AK160" s="83"/>
      <c r="AL160" s="83"/>
      <c r="AM160" s="83"/>
      <c r="AN160" s="42">
        <f t="shared" ref="AN160:AN162" si="187">I160</f>
        <v>81184.987500000003</v>
      </c>
      <c r="AO160" s="42">
        <f t="shared" ref="AO160:AO163" si="188">AD160+AE160+AF160+AG160+AH160+AI160+AJ160+AK160+AL160+AM160+AN160</f>
        <v>111629.35781250001</v>
      </c>
      <c r="AP160" s="42">
        <f t="shared" si="177"/>
        <v>1339552.2937500002</v>
      </c>
      <c r="AQ160" s="42">
        <f t="shared" ref="AQ160:AQ162" si="189">AN160*1.25</f>
        <v>101481.234375</v>
      </c>
      <c r="AR160" s="38"/>
    </row>
    <row r="161" spans="1:44" ht="9.75" customHeight="1">
      <c r="A161" s="30">
        <v>4</v>
      </c>
      <c r="B161" s="92">
        <v>5.8</v>
      </c>
      <c r="C161" s="76" t="s">
        <v>51</v>
      </c>
      <c r="D161" s="77">
        <v>2</v>
      </c>
      <c r="E161" s="77" t="s">
        <v>103</v>
      </c>
      <c r="F161" s="78" t="s">
        <v>43</v>
      </c>
      <c r="G161" s="78">
        <v>3.49</v>
      </c>
      <c r="H161" s="78" t="s">
        <v>57</v>
      </c>
      <c r="I161" s="79">
        <f t="shared" si="172"/>
        <v>77203.162500000006</v>
      </c>
      <c r="J161" s="143"/>
      <c r="K161" s="143"/>
      <c r="L161" s="80"/>
      <c r="M161" s="80"/>
      <c r="N161" s="77"/>
      <c r="O161" s="84"/>
      <c r="P161" s="84"/>
      <c r="Q161" s="77"/>
      <c r="R161" s="80">
        <f t="shared" si="173"/>
        <v>0</v>
      </c>
      <c r="S161" s="80">
        <f t="shared" si="174"/>
        <v>0</v>
      </c>
      <c r="T161" s="80">
        <f t="shared" si="175"/>
        <v>0</v>
      </c>
      <c r="U161" s="80">
        <f t="shared" si="176"/>
        <v>0</v>
      </c>
      <c r="V161" s="80">
        <f t="shared" si="184"/>
        <v>19300.790625000001</v>
      </c>
      <c r="W161" s="42"/>
      <c r="X161" s="42"/>
      <c r="Y161" s="42"/>
      <c r="Z161" s="42"/>
      <c r="AA161" s="42"/>
      <c r="AB161" s="42"/>
      <c r="AC161" s="42"/>
      <c r="AD161" s="80">
        <f t="shared" si="185"/>
        <v>19300.790625000001</v>
      </c>
      <c r="AE161" s="80">
        <f t="shared" si="186"/>
        <v>9650.3953125000007</v>
      </c>
      <c r="AF161" s="77"/>
      <c r="AG161" s="77"/>
      <c r="AH161" s="42">
        <v>7079</v>
      </c>
      <c r="AI161" s="83"/>
      <c r="AJ161" s="83"/>
      <c r="AK161" s="83"/>
      <c r="AL161" s="83"/>
      <c r="AM161" s="83"/>
      <c r="AN161" s="42">
        <f t="shared" si="187"/>
        <v>77203.162500000006</v>
      </c>
      <c r="AO161" s="42">
        <f t="shared" si="188"/>
        <v>113233.34843750001</v>
      </c>
      <c r="AP161" s="42">
        <f t="shared" si="177"/>
        <v>1358800.1812500001</v>
      </c>
      <c r="AQ161" s="42">
        <f t="shared" si="189"/>
        <v>96503.953125</v>
      </c>
      <c r="AR161" s="38"/>
    </row>
    <row r="162" spans="1:44" ht="12" customHeight="1">
      <c r="A162" s="205">
        <v>5</v>
      </c>
      <c r="B162" s="92">
        <v>28.8</v>
      </c>
      <c r="C162" s="76" t="s">
        <v>53</v>
      </c>
      <c r="D162" s="77"/>
      <c r="E162" s="77"/>
      <c r="F162" s="78"/>
      <c r="G162" s="78">
        <v>3.14</v>
      </c>
      <c r="H162" s="78" t="s">
        <v>54</v>
      </c>
      <c r="I162" s="79">
        <f t="shared" si="172"/>
        <v>69460.725000000006</v>
      </c>
      <c r="J162" s="143"/>
      <c r="K162" s="143"/>
      <c r="L162" s="80"/>
      <c r="M162" s="80"/>
      <c r="N162" s="77"/>
      <c r="O162" s="84"/>
      <c r="P162" s="84"/>
      <c r="Q162" s="77"/>
      <c r="R162" s="80">
        <f t="shared" si="173"/>
        <v>0</v>
      </c>
      <c r="S162" s="80">
        <f t="shared" si="174"/>
        <v>0</v>
      </c>
      <c r="T162" s="80">
        <f t="shared" si="175"/>
        <v>0</v>
      </c>
      <c r="U162" s="80">
        <f t="shared" si="176"/>
        <v>0</v>
      </c>
      <c r="V162" s="80">
        <f t="shared" si="184"/>
        <v>17365.181250000001</v>
      </c>
      <c r="W162" s="42"/>
      <c r="X162" s="42"/>
      <c r="Y162" s="42"/>
      <c r="Z162" s="42"/>
      <c r="AA162" s="42"/>
      <c r="AB162" s="42"/>
      <c r="AC162" s="42"/>
      <c r="AD162" s="80">
        <f t="shared" si="185"/>
        <v>17365.181250000001</v>
      </c>
      <c r="AE162" s="80">
        <f t="shared" si="186"/>
        <v>8682.5906250000007</v>
      </c>
      <c r="AF162" s="77"/>
      <c r="AG162" s="77"/>
      <c r="AH162" s="42"/>
      <c r="AI162" s="83"/>
      <c r="AJ162" s="83"/>
      <c r="AK162" s="83"/>
      <c r="AL162" s="83"/>
      <c r="AM162" s="83"/>
      <c r="AN162" s="42">
        <f t="shared" si="187"/>
        <v>69460.725000000006</v>
      </c>
      <c r="AO162" s="42">
        <f t="shared" si="188"/>
        <v>95508.496875000012</v>
      </c>
      <c r="AP162" s="42">
        <f t="shared" si="177"/>
        <v>1146101.9625000001</v>
      </c>
      <c r="AQ162" s="42">
        <f t="shared" si="189"/>
        <v>86825.90625</v>
      </c>
      <c r="AR162" s="38"/>
    </row>
    <row r="163" spans="1:44" ht="13.5" customHeight="1">
      <c r="A163" s="206"/>
      <c r="B163" s="121"/>
      <c r="C163" s="30" t="s">
        <v>56</v>
      </c>
      <c r="D163" s="31">
        <v>2</v>
      </c>
      <c r="E163" s="31" t="s">
        <v>103</v>
      </c>
      <c r="F163" s="32" t="s">
        <v>43</v>
      </c>
      <c r="G163" s="32">
        <v>3.87</v>
      </c>
      <c r="H163" s="32" t="s">
        <v>57</v>
      </c>
      <c r="I163" s="19">
        <f t="shared" si="172"/>
        <v>85609.237500000003</v>
      </c>
      <c r="J163" s="95"/>
      <c r="K163" s="95"/>
      <c r="L163" s="35"/>
      <c r="M163" s="35">
        <v>6</v>
      </c>
      <c r="N163" s="31">
        <v>3</v>
      </c>
      <c r="O163" s="34">
        <v>9</v>
      </c>
      <c r="P163" s="36">
        <f>(I163/18)*J163</f>
        <v>0</v>
      </c>
      <c r="Q163" s="31"/>
      <c r="R163" s="35">
        <f t="shared" si="173"/>
        <v>0</v>
      </c>
      <c r="S163" s="35">
        <f t="shared" si="174"/>
        <v>28536.412500000002</v>
      </c>
      <c r="T163" s="62">
        <f t="shared" si="175"/>
        <v>14268.206250000001</v>
      </c>
      <c r="U163" s="35">
        <v>21402</v>
      </c>
      <c r="V163" s="35">
        <f>SUM((P163+Q163+R163+S163+T163)*25%)</f>
        <v>10701.1546875</v>
      </c>
      <c r="W163" s="29">
        <v>5</v>
      </c>
      <c r="X163" s="29">
        <v>1230</v>
      </c>
      <c r="Y163" s="29">
        <v>4</v>
      </c>
      <c r="Z163" s="29">
        <v>738</v>
      </c>
      <c r="AA163" s="29"/>
      <c r="AB163" s="29"/>
      <c r="AC163" s="29"/>
      <c r="AD163" s="35">
        <f>P163+Q163+R163+S163+T163+U163+V163+X163+Z163+AB163+AC163</f>
        <v>76875.7734375</v>
      </c>
      <c r="AE163" s="62">
        <f>(P163+Q163+R163+S163+T163+V163)*10%</f>
        <v>5350.5773437500002</v>
      </c>
      <c r="AF163" s="31"/>
      <c r="AG163" s="31"/>
      <c r="AH163" s="29">
        <v>1179</v>
      </c>
      <c r="AI163" s="36"/>
      <c r="AJ163" s="36"/>
      <c r="AK163" s="36"/>
      <c r="AL163" s="36"/>
      <c r="AM163" s="36"/>
      <c r="AN163" s="36"/>
      <c r="AO163" s="29">
        <f t="shared" si="188"/>
        <v>83405.350781250003</v>
      </c>
      <c r="AP163" s="94">
        <f t="shared" si="177"/>
        <v>1000864.2093750001</v>
      </c>
      <c r="AQ163" s="29">
        <f>P163+Q163+R163+S163+T163+V163</f>
        <v>53505.7734375</v>
      </c>
      <c r="AR163" s="38"/>
    </row>
    <row r="164" spans="1:44" ht="12" customHeight="1">
      <c r="A164" s="205">
        <v>6</v>
      </c>
      <c r="B164" s="203">
        <v>38.6</v>
      </c>
      <c r="C164" s="76" t="s">
        <v>55</v>
      </c>
      <c r="D164" s="77">
        <v>1</v>
      </c>
      <c r="E164" s="77"/>
      <c r="F164" s="78" t="s">
        <v>43</v>
      </c>
      <c r="G164" s="78">
        <v>3.38</v>
      </c>
      <c r="H164" s="78" t="s">
        <v>71</v>
      </c>
      <c r="I164" s="79">
        <f t="shared" si="172"/>
        <v>74769.824999999997</v>
      </c>
      <c r="J164" s="143"/>
      <c r="K164" s="143"/>
      <c r="L164" s="80"/>
      <c r="M164" s="80"/>
      <c r="N164" s="77"/>
      <c r="O164" s="84"/>
      <c r="P164" s="84"/>
      <c r="Q164" s="77"/>
      <c r="R164" s="80">
        <f t="shared" si="173"/>
        <v>0</v>
      </c>
      <c r="S164" s="80">
        <f t="shared" si="174"/>
        <v>0</v>
      </c>
      <c r="T164" s="80">
        <f t="shared" si="175"/>
        <v>0</v>
      </c>
      <c r="U164" s="80">
        <f t="shared" si="176"/>
        <v>0</v>
      </c>
      <c r="V164" s="80">
        <f>AN164*25%</f>
        <v>18692.456249999999</v>
      </c>
      <c r="W164" s="42"/>
      <c r="X164" s="42"/>
      <c r="Y164" s="42"/>
      <c r="Z164" s="42"/>
      <c r="AA164" s="42"/>
      <c r="AB164" s="42"/>
      <c r="AC164" s="42"/>
      <c r="AD164" s="80">
        <f>P164+Q164+R164+S164+T164+U164+V164+X164+Z164+AB164+AC164</f>
        <v>18692.456249999999</v>
      </c>
      <c r="AE164" s="80">
        <f>AVERAGE((R164+S164+T164+V164+AN164+Q164)*10%)</f>
        <v>9346.2281249999996</v>
      </c>
      <c r="AF164" s="77"/>
      <c r="AG164" s="77"/>
      <c r="AH164" s="42"/>
      <c r="AI164" s="83"/>
      <c r="AJ164" s="83"/>
      <c r="AK164" s="42"/>
      <c r="AL164" s="83"/>
      <c r="AM164" s="83"/>
      <c r="AN164" s="42">
        <f>I164</f>
        <v>74769.824999999997</v>
      </c>
      <c r="AO164" s="42">
        <f>AD164+AE164+AF164+AG164+AH164+AI164+AJ164+AK164+AL164+AM164+AN164</f>
        <v>102808.50937499999</v>
      </c>
      <c r="AP164" s="42">
        <f t="shared" si="177"/>
        <v>1233702.1124999998</v>
      </c>
      <c r="AQ164" s="42">
        <f>AN164*1.25</f>
        <v>93462.28125</v>
      </c>
      <c r="AR164" s="38"/>
    </row>
    <row r="165" spans="1:44" ht="12" customHeight="1">
      <c r="A165" s="206"/>
      <c r="B165" s="214"/>
      <c r="C165" s="30"/>
      <c r="D165" s="31">
        <v>2</v>
      </c>
      <c r="E165" s="31"/>
      <c r="F165" s="32" t="s">
        <v>43</v>
      </c>
      <c r="G165" s="32">
        <v>3.87</v>
      </c>
      <c r="H165" s="32" t="s">
        <v>57</v>
      </c>
      <c r="I165" s="19">
        <f t="shared" si="172"/>
        <v>85609.237500000003</v>
      </c>
      <c r="J165" s="95">
        <v>1</v>
      </c>
      <c r="K165" s="95">
        <v>1</v>
      </c>
      <c r="L165" s="35"/>
      <c r="M165" s="35">
        <v>3</v>
      </c>
      <c r="N165" s="31"/>
      <c r="O165" s="34">
        <v>3</v>
      </c>
      <c r="P165" s="36">
        <f>(I165/18)*J165</f>
        <v>4756.0687500000004</v>
      </c>
      <c r="Q165" s="35">
        <f>(I165/18)*K165</f>
        <v>4756.0687500000004</v>
      </c>
      <c r="R165" s="35">
        <f t="shared" si="173"/>
        <v>0</v>
      </c>
      <c r="S165" s="35">
        <f t="shared" si="174"/>
        <v>14268.206250000001</v>
      </c>
      <c r="T165" s="62">
        <f t="shared" si="175"/>
        <v>0</v>
      </c>
      <c r="U165" s="35">
        <v>7134</v>
      </c>
      <c r="V165" s="35">
        <f t="shared" ref="V165:V171" si="190">SUM((P165+Q165+R165+S165+T165)*25%)</f>
        <v>5945.0859375</v>
      </c>
      <c r="W165" s="29"/>
      <c r="X165" s="29"/>
      <c r="Y165" s="29">
        <v>4</v>
      </c>
      <c r="Z165" s="29">
        <v>984</v>
      </c>
      <c r="AA165" s="29"/>
      <c r="AB165" s="29"/>
      <c r="AC165" s="29"/>
      <c r="AD165" s="35">
        <f t="shared" ref="AD165:AD171" si="191">P165+Q165+R165+S165+T165+U165+V165+X165+Z165+AB165+AC165</f>
        <v>37843.4296875</v>
      </c>
      <c r="AE165" s="62">
        <f t="shared" ref="AE165:AE171" si="192">(P165+Q165+R165+S165+T165+V165)*10%</f>
        <v>2972.54296875</v>
      </c>
      <c r="AF165" s="31"/>
      <c r="AG165" s="31"/>
      <c r="AH165" s="29">
        <v>7079</v>
      </c>
      <c r="AI165" s="36"/>
      <c r="AJ165" s="36"/>
      <c r="AK165" s="29"/>
      <c r="AL165" s="36"/>
      <c r="AM165" s="36"/>
      <c r="AN165" s="36"/>
      <c r="AO165" s="29">
        <f t="shared" ref="AO165:AO171" si="193">AD165+AE165+AF165+AG165+AH165+AI165+AJ165+AK165+AL165+AM165+AN165</f>
        <v>47894.97265625</v>
      </c>
      <c r="AP165" s="94">
        <f t="shared" si="177"/>
        <v>574739.671875</v>
      </c>
      <c r="AQ165" s="29">
        <f t="shared" ref="AQ165:AQ171" si="194">P165+Q165+R165+S165+T165+V165</f>
        <v>29725.4296875</v>
      </c>
      <c r="AR165" s="38"/>
    </row>
    <row r="166" spans="1:44" ht="12" customHeight="1">
      <c r="A166" s="30">
        <v>7</v>
      </c>
      <c r="B166" s="92">
        <v>35.1</v>
      </c>
      <c r="C166" s="30" t="s">
        <v>58</v>
      </c>
      <c r="D166" s="31" t="s">
        <v>48</v>
      </c>
      <c r="E166" s="31" t="s">
        <v>95</v>
      </c>
      <c r="F166" s="32" t="s">
        <v>43</v>
      </c>
      <c r="G166" s="32">
        <v>4.0599999999999996</v>
      </c>
      <c r="H166" s="32" t="s">
        <v>49</v>
      </c>
      <c r="I166" s="19">
        <f t="shared" si="172"/>
        <v>89812.274999999994</v>
      </c>
      <c r="J166" s="95"/>
      <c r="K166" s="95"/>
      <c r="L166" s="35">
        <v>8</v>
      </c>
      <c r="M166" s="35">
        <v>10</v>
      </c>
      <c r="N166" s="31">
        <v>2</v>
      </c>
      <c r="O166" s="34">
        <v>20</v>
      </c>
      <c r="P166" s="36">
        <f t="shared" ref="P166:P177" si="195">(I166/18)*J166</f>
        <v>0</v>
      </c>
      <c r="Q166" s="31">
        <f t="shared" ref="Q166:Q177" si="196">(I166/18)*K166</f>
        <v>0</v>
      </c>
      <c r="R166" s="35">
        <f t="shared" si="173"/>
        <v>39916.566666666666</v>
      </c>
      <c r="S166" s="35">
        <f t="shared" si="174"/>
        <v>49895.708333333328</v>
      </c>
      <c r="T166" s="62">
        <f t="shared" si="175"/>
        <v>9979.1416666666664</v>
      </c>
      <c r="U166" s="35">
        <v>49865</v>
      </c>
      <c r="V166" s="35">
        <f t="shared" si="190"/>
        <v>24947.854166666664</v>
      </c>
      <c r="W166" s="29">
        <v>8</v>
      </c>
      <c r="X166" s="29">
        <v>1968</v>
      </c>
      <c r="Y166" s="29">
        <v>10</v>
      </c>
      <c r="Z166" s="29">
        <v>2214</v>
      </c>
      <c r="AA166" s="29">
        <v>2</v>
      </c>
      <c r="AB166" s="29">
        <v>492</v>
      </c>
      <c r="AC166" s="29"/>
      <c r="AD166" s="35">
        <f t="shared" si="191"/>
        <v>179278.27083333331</v>
      </c>
      <c r="AE166" s="62">
        <f t="shared" si="192"/>
        <v>12473.927083333332</v>
      </c>
      <c r="AF166" s="31">
        <v>5309</v>
      </c>
      <c r="AG166" s="39"/>
      <c r="AH166" s="29">
        <v>2751</v>
      </c>
      <c r="AI166" s="36"/>
      <c r="AJ166" s="36"/>
      <c r="AK166" s="36"/>
      <c r="AL166" s="29"/>
      <c r="AM166" s="29"/>
      <c r="AN166" s="36"/>
      <c r="AO166" s="29">
        <f t="shared" si="193"/>
        <v>199812.19791666666</v>
      </c>
      <c r="AP166" s="94">
        <f t="shared" si="177"/>
        <v>2397746.375</v>
      </c>
      <c r="AQ166" s="29">
        <f t="shared" si="194"/>
        <v>124739.27083333331</v>
      </c>
      <c r="AR166" s="38"/>
    </row>
    <row r="167" spans="1:44" ht="12.75" customHeight="1">
      <c r="A167" s="50">
        <v>8</v>
      </c>
      <c r="B167" s="122">
        <v>39.9</v>
      </c>
      <c r="C167" s="30" t="s">
        <v>56</v>
      </c>
      <c r="D167" s="41" t="s">
        <v>48</v>
      </c>
      <c r="E167" s="120"/>
      <c r="F167" s="32" t="s">
        <v>43</v>
      </c>
      <c r="G167" s="32">
        <v>4.0599999999999996</v>
      </c>
      <c r="H167" s="32" t="s">
        <v>49</v>
      </c>
      <c r="I167" s="33">
        <f t="shared" si="172"/>
        <v>89812.274999999994</v>
      </c>
      <c r="J167" s="95"/>
      <c r="K167" s="95"/>
      <c r="L167" s="35"/>
      <c r="M167" s="35">
        <v>20</v>
      </c>
      <c r="N167" s="31">
        <v>4</v>
      </c>
      <c r="O167" s="34">
        <v>24</v>
      </c>
      <c r="P167" s="36">
        <f t="shared" si="195"/>
        <v>0</v>
      </c>
      <c r="Q167" s="31">
        <f t="shared" si="196"/>
        <v>0</v>
      </c>
      <c r="R167" s="35">
        <f t="shared" si="173"/>
        <v>0</v>
      </c>
      <c r="S167" s="35">
        <f t="shared" si="174"/>
        <v>99791.416666666657</v>
      </c>
      <c r="T167" s="62">
        <f t="shared" si="175"/>
        <v>19958.283333333333</v>
      </c>
      <c r="U167" s="35">
        <v>59838</v>
      </c>
      <c r="V167" s="35">
        <f t="shared" si="190"/>
        <v>29937.424999999996</v>
      </c>
      <c r="W167" s="29"/>
      <c r="X167" s="29"/>
      <c r="Y167" s="29">
        <v>20</v>
      </c>
      <c r="Z167" s="29">
        <v>4920</v>
      </c>
      <c r="AA167" s="29">
        <v>3</v>
      </c>
      <c r="AB167" s="29">
        <v>738</v>
      </c>
      <c r="AC167" s="29"/>
      <c r="AD167" s="35">
        <f t="shared" si="191"/>
        <v>215183.12499999997</v>
      </c>
      <c r="AE167" s="62">
        <f t="shared" si="192"/>
        <v>14968.712499999998</v>
      </c>
      <c r="AF167" s="31"/>
      <c r="AG167" s="39"/>
      <c r="AH167" s="29">
        <v>1965</v>
      </c>
      <c r="AI167" s="36"/>
      <c r="AJ167" s="36"/>
      <c r="AK167" s="36"/>
      <c r="AL167" s="29"/>
      <c r="AM167" s="36"/>
      <c r="AN167" s="36"/>
      <c r="AO167" s="29">
        <f t="shared" si="193"/>
        <v>232116.83749999997</v>
      </c>
      <c r="AP167" s="94">
        <f t="shared" si="177"/>
        <v>2785402.05</v>
      </c>
      <c r="AQ167" s="29">
        <f t="shared" si="194"/>
        <v>149687.12499999997</v>
      </c>
      <c r="AR167" s="38"/>
    </row>
    <row r="168" spans="1:44" ht="12.75" customHeight="1">
      <c r="A168" s="30">
        <v>9</v>
      </c>
      <c r="B168" s="92">
        <v>39.1</v>
      </c>
      <c r="C168" s="30" t="s">
        <v>62</v>
      </c>
      <c r="D168" s="31" t="s">
        <v>48</v>
      </c>
      <c r="E168" s="31" t="s">
        <v>95</v>
      </c>
      <c r="F168" s="32" t="s">
        <v>43</v>
      </c>
      <c r="G168" s="32">
        <v>4.0599999999999996</v>
      </c>
      <c r="H168" s="32" t="s">
        <v>49</v>
      </c>
      <c r="I168" s="33">
        <f t="shared" si="172"/>
        <v>89812.274999999994</v>
      </c>
      <c r="J168" s="95"/>
      <c r="K168" s="95"/>
      <c r="L168" s="35"/>
      <c r="M168" s="35">
        <v>13</v>
      </c>
      <c r="N168" s="31">
        <v>6</v>
      </c>
      <c r="O168" s="34">
        <v>19</v>
      </c>
      <c r="P168" s="36">
        <f t="shared" si="195"/>
        <v>0</v>
      </c>
      <c r="Q168" s="31">
        <f t="shared" si="196"/>
        <v>0</v>
      </c>
      <c r="R168" s="35">
        <f t="shared" si="173"/>
        <v>0</v>
      </c>
      <c r="S168" s="35">
        <f t="shared" si="174"/>
        <v>64864.42083333333</v>
      </c>
      <c r="T168" s="62">
        <f t="shared" si="175"/>
        <v>29937.424999999999</v>
      </c>
      <c r="U168" s="35">
        <v>47372</v>
      </c>
      <c r="V168" s="35">
        <f t="shared" si="190"/>
        <v>23700.461458333331</v>
      </c>
      <c r="W168" s="29"/>
      <c r="X168" s="29"/>
      <c r="Y168" s="29">
        <v>12</v>
      </c>
      <c r="Z168" s="29">
        <v>2548</v>
      </c>
      <c r="AA168" s="29">
        <v>7</v>
      </c>
      <c r="AB168" s="29">
        <v>1176</v>
      </c>
      <c r="AC168" s="29"/>
      <c r="AD168" s="35">
        <f t="shared" si="191"/>
        <v>169598.30729166666</v>
      </c>
      <c r="AE168" s="62">
        <f t="shared" si="192"/>
        <v>11850.230729166666</v>
      </c>
      <c r="AF168" s="31">
        <v>5309</v>
      </c>
      <c r="AG168" s="39"/>
      <c r="AH168" s="29">
        <v>2358</v>
      </c>
      <c r="AI168" s="36">
        <v>17697</v>
      </c>
      <c r="AJ168" s="36"/>
      <c r="AK168" s="36"/>
      <c r="AL168" s="29"/>
      <c r="AM168" s="29"/>
      <c r="AN168" s="36"/>
      <c r="AO168" s="29">
        <f t="shared" si="193"/>
        <v>206812.53802083334</v>
      </c>
      <c r="AP168" s="94">
        <f t="shared" si="177"/>
        <v>2481750.4562499998</v>
      </c>
      <c r="AQ168" s="29">
        <f t="shared" si="194"/>
        <v>118502.30729166666</v>
      </c>
      <c r="AR168" s="38"/>
    </row>
    <row r="169" spans="1:44" ht="12.75" customHeight="1">
      <c r="A169" s="30">
        <v>10</v>
      </c>
      <c r="B169" s="92">
        <v>33.1</v>
      </c>
      <c r="C169" s="30" t="s">
        <v>47</v>
      </c>
      <c r="D169" s="31" t="s">
        <v>48</v>
      </c>
      <c r="E169" s="31" t="s">
        <v>95</v>
      </c>
      <c r="F169" s="32" t="s">
        <v>43</v>
      </c>
      <c r="G169" s="32">
        <v>4.0599999999999996</v>
      </c>
      <c r="H169" s="32" t="s">
        <v>49</v>
      </c>
      <c r="I169" s="33">
        <f t="shared" si="172"/>
        <v>89812.274999999994</v>
      </c>
      <c r="J169" s="95"/>
      <c r="K169" s="95"/>
      <c r="L169" s="35"/>
      <c r="M169" s="35">
        <v>15</v>
      </c>
      <c r="N169" s="31">
        <v>7</v>
      </c>
      <c r="O169" s="34">
        <v>22</v>
      </c>
      <c r="P169" s="36">
        <f t="shared" si="195"/>
        <v>0</v>
      </c>
      <c r="Q169" s="31">
        <f t="shared" si="196"/>
        <v>0</v>
      </c>
      <c r="R169" s="35">
        <f t="shared" si="173"/>
        <v>0</v>
      </c>
      <c r="S169" s="35">
        <f t="shared" si="174"/>
        <v>74843.5625</v>
      </c>
      <c r="T169" s="62">
        <f t="shared" si="175"/>
        <v>34926.995833333334</v>
      </c>
      <c r="U169" s="35">
        <v>54851</v>
      </c>
      <c r="V169" s="35">
        <f t="shared" si="190"/>
        <v>27442.639583333334</v>
      </c>
      <c r="W169" s="29"/>
      <c r="X169" s="29"/>
      <c r="Y169" s="29">
        <v>15</v>
      </c>
      <c r="Z169" s="29">
        <v>2940</v>
      </c>
      <c r="AA169" s="29">
        <v>7</v>
      </c>
      <c r="AB169" s="29">
        <v>1372</v>
      </c>
      <c r="AC169" s="29"/>
      <c r="AD169" s="35">
        <f t="shared" si="191"/>
        <v>196376.19791666669</v>
      </c>
      <c r="AE169" s="62">
        <f t="shared" si="192"/>
        <v>13721.319791666667</v>
      </c>
      <c r="AF169" s="31"/>
      <c r="AG169" s="39"/>
      <c r="AH169" s="29">
        <v>1965</v>
      </c>
      <c r="AI169" s="36">
        <v>17697</v>
      </c>
      <c r="AJ169" s="36"/>
      <c r="AK169" s="36"/>
      <c r="AL169" s="29"/>
      <c r="AM169" s="29"/>
      <c r="AN169" s="36"/>
      <c r="AO169" s="29">
        <f t="shared" si="193"/>
        <v>229759.51770833335</v>
      </c>
      <c r="AP169" s="94">
        <f t="shared" si="177"/>
        <v>2757114.2125000004</v>
      </c>
      <c r="AQ169" s="29">
        <f t="shared" si="194"/>
        <v>137213.19791666666</v>
      </c>
      <c r="AR169" s="38"/>
    </row>
    <row r="170" spans="1:44">
      <c r="A170" s="30">
        <v>11</v>
      </c>
      <c r="B170" s="92">
        <v>2</v>
      </c>
      <c r="C170" s="30" t="s">
        <v>47</v>
      </c>
      <c r="D170" s="31"/>
      <c r="E170" s="31"/>
      <c r="F170" s="32" t="s">
        <v>43</v>
      </c>
      <c r="G170" s="32">
        <v>3.14</v>
      </c>
      <c r="H170" s="32" t="s">
        <v>59</v>
      </c>
      <c r="I170" s="33">
        <f t="shared" si="172"/>
        <v>69460.725000000006</v>
      </c>
      <c r="J170" s="95"/>
      <c r="K170" s="95"/>
      <c r="L170" s="35"/>
      <c r="M170" s="35">
        <v>16</v>
      </c>
      <c r="N170" s="31">
        <v>7</v>
      </c>
      <c r="O170" s="34">
        <v>23</v>
      </c>
      <c r="P170" s="36">
        <f t="shared" si="195"/>
        <v>0</v>
      </c>
      <c r="Q170" s="31">
        <f t="shared" si="196"/>
        <v>0</v>
      </c>
      <c r="R170" s="35">
        <f t="shared" si="173"/>
        <v>0</v>
      </c>
      <c r="S170" s="35">
        <f t="shared" si="174"/>
        <v>61742.866666666669</v>
      </c>
      <c r="T170" s="62">
        <f t="shared" si="175"/>
        <v>27012.504166666666</v>
      </c>
      <c r="U170" s="35">
        <v>44413</v>
      </c>
      <c r="V170" s="35">
        <f t="shared" si="190"/>
        <v>22188.842708333334</v>
      </c>
      <c r="W170" s="29"/>
      <c r="X170" s="29"/>
      <c r="Y170" s="29">
        <v>16</v>
      </c>
      <c r="Z170" s="29">
        <v>3136</v>
      </c>
      <c r="AA170" s="29">
        <v>6</v>
      </c>
      <c r="AB170" s="29">
        <v>1176</v>
      </c>
      <c r="AC170" s="29"/>
      <c r="AD170" s="35">
        <f t="shared" si="191"/>
        <v>159669.21354166669</v>
      </c>
      <c r="AE170" s="62">
        <f t="shared" si="192"/>
        <v>11094.421354166669</v>
      </c>
      <c r="AF170" s="31">
        <v>5309</v>
      </c>
      <c r="AG170" s="39"/>
      <c r="AH170" s="29">
        <v>8646</v>
      </c>
      <c r="AI170" s="36"/>
      <c r="AJ170" s="36"/>
      <c r="AK170" s="36"/>
      <c r="AL170" s="29"/>
      <c r="AM170" s="36"/>
      <c r="AN170" s="36"/>
      <c r="AO170" s="29">
        <f t="shared" si="193"/>
        <v>184718.63489583335</v>
      </c>
      <c r="AP170" s="94">
        <f t="shared" si="177"/>
        <v>2216623.6187500004</v>
      </c>
      <c r="AQ170" s="29">
        <f t="shared" si="194"/>
        <v>110944.21354166667</v>
      </c>
      <c r="AR170" s="38"/>
    </row>
    <row r="171" spans="1:44" ht="13.5" customHeight="1">
      <c r="A171" s="30">
        <v>12</v>
      </c>
      <c r="B171" s="92">
        <v>0</v>
      </c>
      <c r="C171" s="30" t="s">
        <v>66</v>
      </c>
      <c r="D171" s="31"/>
      <c r="E171" s="31"/>
      <c r="F171" s="32" t="s">
        <v>43</v>
      </c>
      <c r="G171" s="32">
        <v>3.07</v>
      </c>
      <c r="H171" s="32" t="s">
        <v>59</v>
      </c>
      <c r="I171" s="33">
        <f t="shared" si="172"/>
        <v>67912.237499999988</v>
      </c>
      <c r="J171" s="95"/>
      <c r="K171" s="95"/>
      <c r="L171" s="35"/>
      <c r="M171" s="35">
        <v>6</v>
      </c>
      <c r="N171" s="31">
        <v>6</v>
      </c>
      <c r="O171" s="34">
        <v>12</v>
      </c>
      <c r="P171" s="36">
        <f t="shared" si="195"/>
        <v>0</v>
      </c>
      <c r="Q171" s="31">
        <f t="shared" si="196"/>
        <v>0</v>
      </c>
      <c r="R171" s="35">
        <f t="shared" si="173"/>
        <v>0</v>
      </c>
      <c r="S171" s="35">
        <f t="shared" si="174"/>
        <v>22637.412499999995</v>
      </c>
      <c r="T171" s="62">
        <f t="shared" si="175"/>
        <v>22637.412499999995</v>
      </c>
      <c r="U171" s="35">
        <v>22674</v>
      </c>
      <c r="V171" s="35">
        <f t="shared" si="190"/>
        <v>11318.706249999997</v>
      </c>
      <c r="W171" s="29"/>
      <c r="X171" s="29"/>
      <c r="Y171" s="29">
        <v>6</v>
      </c>
      <c r="Z171" s="29">
        <v>1176</v>
      </c>
      <c r="AA171" s="29">
        <v>3</v>
      </c>
      <c r="AB171" s="29">
        <v>784</v>
      </c>
      <c r="AC171" s="29"/>
      <c r="AD171" s="35">
        <f t="shared" si="191"/>
        <v>81227.531249999985</v>
      </c>
      <c r="AE171" s="62">
        <f t="shared" si="192"/>
        <v>5659.3531249999987</v>
      </c>
      <c r="AF171" s="31">
        <v>5309</v>
      </c>
      <c r="AG171" s="31">
        <v>3539</v>
      </c>
      <c r="AH171" s="29">
        <v>786</v>
      </c>
      <c r="AI171" s="36"/>
      <c r="AJ171" s="36"/>
      <c r="AK171" s="29"/>
      <c r="AL171" s="29"/>
      <c r="AM171" s="36"/>
      <c r="AN171" s="36"/>
      <c r="AO171" s="29">
        <f t="shared" si="193"/>
        <v>96520.88437499998</v>
      </c>
      <c r="AP171" s="94">
        <f t="shared" si="177"/>
        <v>1158250.6124999998</v>
      </c>
      <c r="AQ171" s="29">
        <f t="shared" si="194"/>
        <v>56593.531249999985</v>
      </c>
      <c r="AR171" s="38"/>
    </row>
    <row r="172" spans="1:44">
      <c r="A172" s="205">
        <v>13</v>
      </c>
      <c r="B172" s="203">
        <v>1</v>
      </c>
      <c r="C172" s="76" t="s">
        <v>118</v>
      </c>
      <c r="D172" s="77"/>
      <c r="E172" s="77"/>
      <c r="F172" s="78" t="s">
        <v>120</v>
      </c>
      <c r="G172" s="78">
        <v>3.1</v>
      </c>
      <c r="H172" s="78" t="s">
        <v>59</v>
      </c>
      <c r="I172" s="79">
        <v>68797</v>
      </c>
      <c r="J172" s="143"/>
      <c r="K172" s="143"/>
      <c r="L172" s="80"/>
      <c r="M172" s="80"/>
      <c r="N172" s="77"/>
      <c r="O172" s="84"/>
      <c r="P172" s="83">
        <f t="shared" si="195"/>
        <v>0</v>
      </c>
      <c r="Q172" s="77">
        <f t="shared" si="196"/>
        <v>0</v>
      </c>
      <c r="R172" s="80">
        <f t="shared" si="173"/>
        <v>0</v>
      </c>
      <c r="S172" s="80"/>
      <c r="T172" s="80"/>
      <c r="U172" s="80"/>
      <c r="V172" s="80">
        <f>AN172*25%</f>
        <v>8571.75</v>
      </c>
      <c r="W172" s="42"/>
      <c r="X172" s="42"/>
      <c r="Y172" s="42"/>
      <c r="Z172" s="42"/>
      <c r="AA172" s="42"/>
      <c r="AB172" s="42"/>
      <c r="AC172" s="42"/>
      <c r="AD172" s="80">
        <f>P172+Q172+R172+S172+T172+U172+V172+X172+Z172+AB172+AC172</f>
        <v>8571.75</v>
      </c>
      <c r="AE172" s="80">
        <f>AVERAGE((R172+S172+T172+V172+AN172+Q172)*10%)</f>
        <v>4285.875</v>
      </c>
      <c r="AF172" s="77"/>
      <c r="AG172" s="77"/>
      <c r="AH172" s="42"/>
      <c r="AI172" s="83"/>
      <c r="AJ172" s="83"/>
      <c r="AK172" s="42"/>
      <c r="AL172" s="42"/>
      <c r="AM172" s="83"/>
      <c r="AN172" s="42">
        <v>34287</v>
      </c>
      <c r="AO172" s="42">
        <f>AD172+AE172+AF172+AG172+AH172+AI172+AJ172+AK172+AL172+AM172+AN172</f>
        <v>47144.625</v>
      </c>
      <c r="AP172" s="42">
        <f>AO172*12</f>
        <v>565735.5</v>
      </c>
      <c r="AQ172" s="42">
        <f>AN172*1.25</f>
        <v>42858.75</v>
      </c>
      <c r="AR172" s="38"/>
    </row>
    <row r="173" spans="1:44">
      <c r="A173" s="213"/>
      <c r="B173" s="212"/>
      <c r="C173" s="30" t="s">
        <v>42</v>
      </c>
      <c r="D173" s="31">
        <v>2</v>
      </c>
      <c r="E173" s="31" t="s">
        <v>103</v>
      </c>
      <c r="F173" s="32" t="s">
        <v>43</v>
      </c>
      <c r="G173" s="32">
        <v>3.33</v>
      </c>
      <c r="H173" s="32" t="s">
        <v>57</v>
      </c>
      <c r="I173" s="75">
        <f t="shared" si="172"/>
        <v>73663.762499999997</v>
      </c>
      <c r="J173" s="95"/>
      <c r="K173" s="95"/>
      <c r="L173" s="35"/>
      <c r="M173" s="35">
        <v>8</v>
      </c>
      <c r="N173" s="31">
        <v>1</v>
      </c>
      <c r="O173" s="34">
        <v>9</v>
      </c>
      <c r="P173" s="36">
        <f t="shared" si="195"/>
        <v>0</v>
      </c>
      <c r="Q173" s="31">
        <f t="shared" si="196"/>
        <v>0</v>
      </c>
      <c r="R173" s="35">
        <f t="shared" si="173"/>
        <v>0</v>
      </c>
      <c r="S173" s="35">
        <f t="shared" si="174"/>
        <v>32739.449999999997</v>
      </c>
      <c r="T173" s="62">
        <f t="shared" si="175"/>
        <v>4092.4312499999996</v>
      </c>
      <c r="U173" s="35">
        <v>18416</v>
      </c>
      <c r="V173" s="35">
        <f t="shared" ref="V173:V177" si="197">SUM((P173+Q173+R173+S173+T173)*25%)</f>
        <v>9207.9703124999996</v>
      </c>
      <c r="W173" s="29"/>
      <c r="X173" s="29"/>
      <c r="Y173" s="29"/>
      <c r="Z173" s="29"/>
      <c r="AA173" s="29"/>
      <c r="AB173" s="29"/>
      <c r="AC173" s="29"/>
      <c r="AD173" s="35">
        <f t="shared" ref="AD173:AD177" si="198">P173+Q173+R173+S173+T173+U173+V173+X173+Z173+AB173+AC173</f>
        <v>64455.8515625</v>
      </c>
      <c r="AE173" s="62">
        <f t="shared" ref="AE173:AE177" si="199">(P173+Q173+R173+S173+T173+V173)*10%</f>
        <v>4603.9851562499998</v>
      </c>
      <c r="AF173" s="31">
        <v>5309</v>
      </c>
      <c r="AG173" s="31"/>
      <c r="AH173" s="29">
        <v>1965</v>
      </c>
      <c r="AI173" s="36"/>
      <c r="AJ173" s="29"/>
      <c r="AK173" s="36"/>
      <c r="AL173" s="29"/>
      <c r="AM173" s="36"/>
      <c r="AN173" s="36"/>
      <c r="AO173" s="29">
        <f t="shared" ref="AO173:AO177" si="200">AD173+AE173+AF173+AG173+AH173+AI173+AJ173+AK173+AL173+AM173+AN173</f>
        <v>76333.836718749997</v>
      </c>
      <c r="AP173" s="94">
        <f t="shared" ref="AP173:AP177" si="201">AO173*12</f>
        <v>916006.04062499991</v>
      </c>
      <c r="AQ173" s="29">
        <f t="shared" ref="AQ173:AQ177" si="202">P173+Q173+R173+S173+T173+V173</f>
        <v>46039.8515625</v>
      </c>
      <c r="AR173" s="38"/>
    </row>
    <row r="174" spans="1:44" ht="12" customHeight="1">
      <c r="A174" s="119">
        <v>14</v>
      </c>
      <c r="B174" s="121">
        <v>1</v>
      </c>
      <c r="C174" s="30" t="s">
        <v>121</v>
      </c>
      <c r="D174" s="31"/>
      <c r="E174" s="31"/>
      <c r="F174" s="32" t="s">
        <v>43</v>
      </c>
      <c r="G174" s="32">
        <v>3.1</v>
      </c>
      <c r="H174" s="32" t="s">
        <v>59</v>
      </c>
      <c r="I174" s="75">
        <f t="shared" si="172"/>
        <v>68575.875</v>
      </c>
      <c r="J174" s="95"/>
      <c r="K174" s="95"/>
      <c r="L174" s="35"/>
      <c r="M174" s="35">
        <v>9</v>
      </c>
      <c r="N174" s="31">
        <v>5</v>
      </c>
      <c r="O174" s="34">
        <v>14</v>
      </c>
      <c r="P174" s="36">
        <f t="shared" si="195"/>
        <v>0</v>
      </c>
      <c r="Q174" s="31">
        <f t="shared" si="196"/>
        <v>0</v>
      </c>
      <c r="R174" s="35">
        <f t="shared" si="173"/>
        <v>0</v>
      </c>
      <c r="S174" s="35">
        <f t="shared" si="174"/>
        <v>34287.9375</v>
      </c>
      <c r="T174" s="62">
        <f t="shared" si="175"/>
        <v>19048.854166666668</v>
      </c>
      <c r="U174" s="35">
        <v>26711</v>
      </c>
      <c r="V174" s="35">
        <f t="shared" si="197"/>
        <v>13334.197916666668</v>
      </c>
      <c r="W174" s="29"/>
      <c r="X174" s="29"/>
      <c r="Y174" s="29">
        <v>10</v>
      </c>
      <c r="Z174" s="29">
        <v>1764</v>
      </c>
      <c r="AA174" s="29">
        <v>1</v>
      </c>
      <c r="AB174" s="29">
        <v>588</v>
      </c>
      <c r="AC174" s="29"/>
      <c r="AD174" s="35">
        <f t="shared" si="198"/>
        <v>95733.989583333343</v>
      </c>
      <c r="AE174" s="62">
        <f t="shared" si="199"/>
        <v>6667.0989583333348</v>
      </c>
      <c r="AF174" s="31">
        <v>5309</v>
      </c>
      <c r="AG174" s="43"/>
      <c r="AH174" s="29">
        <v>1965</v>
      </c>
      <c r="AI174" s="36"/>
      <c r="AJ174" s="36"/>
      <c r="AK174" s="29"/>
      <c r="AL174" s="29"/>
      <c r="AM174" s="36"/>
      <c r="AN174" s="36"/>
      <c r="AO174" s="29">
        <f t="shared" si="200"/>
        <v>109675.08854166667</v>
      </c>
      <c r="AP174" s="94">
        <f t="shared" si="201"/>
        <v>1316101.0625</v>
      </c>
      <c r="AQ174" s="29">
        <f t="shared" si="202"/>
        <v>66670.989583333343</v>
      </c>
      <c r="AR174" s="38"/>
    </row>
    <row r="175" spans="1:44" ht="12" customHeight="1">
      <c r="A175" s="205">
        <v>15</v>
      </c>
      <c r="B175" s="92">
        <v>2</v>
      </c>
      <c r="C175" s="30" t="s">
        <v>65</v>
      </c>
      <c r="D175" s="31">
        <v>2</v>
      </c>
      <c r="E175" s="31" t="s">
        <v>103</v>
      </c>
      <c r="F175" s="32" t="s">
        <v>43</v>
      </c>
      <c r="G175" s="32">
        <v>3.38</v>
      </c>
      <c r="H175" s="32" t="s">
        <v>57</v>
      </c>
      <c r="I175" s="75">
        <f t="shared" si="172"/>
        <v>74769.824999999997</v>
      </c>
      <c r="J175" s="95"/>
      <c r="K175" s="95"/>
      <c r="L175" s="35">
        <v>2</v>
      </c>
      <c r="M175" s="35">
        <v>6</v>
      </c>
      <c r="N175" s="31">
        <v>4</v>
      </c>
      <c r="O175" s="34">
        <v>12</v>
      </c>
      <c r="P175" s="36">
        <f t="shared" si="195"/>
        <v>0</v>
      </c>
      <c r="Q175" s="31">
        <f t="shared" si="196"/>
        <v>0</v>
      </c>
      <c r="R175" s="35">
        <f t="shared" si="173"/>
        <v>8307.7583333333332</v>
      </c>
      <c r="S175" s="35">
        <f t="shared" si="174"/>
        <v>24923.275000000001</v>
      </c>
      <c r="T175" s="62">
        <f t="shared" si="175"/>
        <v>16615.516666666666</v>
      </c>
      <c r="U175" s="35">
        <v>24942</v>
      </c>
      <c r="V175" s="35">
        <f t="shared" si="197"/>
        <v>12461.637500000001</v>
      </c>
      <c r="W175" s="29"/>
      <c r="X175" s="29"/>
      <c r="Y175" s="29"/>
      <c r="Z175" s="29"/>
      <c r="AA175" s="29"/>
      <c r="AB175" s="29"/>
      <c r="AC175" s="29"/>
      <c r="AD175" s="35">
        <f t="shared" si="198"/>
        <v>87250.1875</v>
      </c>
      <c r="AE175" s="62">
        <f t="shared" si="199"/>
        <v>6230.8187500000004</v>
      </c>
      <c r="AF175" s="31"/>
      <c r="AG175" s="31">
        <v>3539</v>
      </c>
      <c r="AH175" s="29">
        <v>1965</v>
      </c>
      <c r="AI175" s="36"/>
      <c r="AJ175" s="36"/>
      <c r="AK175" s="36"/>
      <c r="AL175" s="29"/>
      <c r="AM175" s="36"/>
      <c r="AN175" s="36"/>
      <c r="AO175" s="29">
        <f t="shared" si="200"/>
        <v>98985.006250000006</v>
      </c>
      <c r="AP175" s="94">
        <f t="shared" si="201"/>
        <v>1187820.0750000002</v>
      </c>
      <c r="AQ175" s="29">
        <f t="shared" si="202"/>
        <v>62308.1875</v>
      </c>
      <c r="AR175" s="38"/>
    </row>
    <row r="176" spans="1:44" ht="11.25" customHeight="1">
      <c r="A176" s="210"/>
      <c r="B176" s="93"/>
      <c r="C176" s="13" t="s">
        <v>112</v>
      </c>
      <c r="D176" s="7"/>
      <c r="E176" s="7"/>
      <c r="F176" s="18" t="s">
        <v>43</v>
      </c>
      <c r="G176" s="18">
        <v>3.14</v>
      </c>
      <c r="H176" s="18" t="s">
        <v>59</v>
      </c>
      <c r="I176" s="75">
        <f t="shared" si="172"/>
        <v>69460.725000000006</v>
      </c>
      <c r="J176" s="95"/>
      <c r="K176" s="95"/>
      <c r="L176" s="35"/>
      <c r="M176" s="35">
        <v>6</v>
      </c>
      <c r="N176" s="7">
        <v>1</v>
      </c>
      <c r="O176" s="25">
        <v>7</v>
      </c>
      <c r="P176" s="36">
        <f t="shared" si="195"/>
        <v>0</v>
      </c>
      <c r="Q176" s="31">
        <f t="shared" si="196"/>
        <v>0</v>
      </c>
      <c r="R176" s="35"/>
      <c r="S176" s="35">
        <f t="shared" si="174"/>
        <v>23153.575000000001</v>
      </c>
      <c r="T176" s="62">
        <f t="shared" si="175"/>
        <v>3858.9291666666668</v>
      </c>
      <c r="U176" s="35">
        <v>13517</v>
      </c>
      <c r="V176" s="35">
        <f t="shared" si="197"/>
        <v>6753.1260416666664</v>
      </c>
      <c r="W176" s="12"/>
      <c r="X176" s="12"/>
      <c r="Y176" s="12">
        <v>6</v>
      </c>
      <c r="Z176" s="29">
        <v>1176</v>
      </c>
      <c r="AA176" s="12"/>
      <c r="AB176" s="29"/>
      <c r="AC176" s="29"/>
      <c r="AD176" s="35">
        <f t="shared" si="198"/>
        <v>48458.630208333328</v>
      </c>
      <c r="AE176" s="62">
        <f t="shared" si="199"/>
        <v>3376.5630208333332</v>
      </c>
      <c r="AF176" s="7"/>
      <c r="AG176" s="7"/>
      <c r="AH176" s="29"/>
      <c r="AI176" s="4"/>
      <c r="AJ176" s="4"/>
      <c r="AK176" s="36"/>
      <c r="AL176" s="29"/>
      <c r="AM176" s="4"/>
      <c r="AN176" s="4"/>
      <c r="AO176" s="29">
        <f t="shared" si="200"/>
        <v>51835.19322916666</v>
      </c>
      <c r="AP176" s="94">
        <f t="shared" si="201"/>
        <v>622022.31874999986</v>
      </c>
      <c r="AQ176" s="29">
        <f t="shared" si="202"/>
        <v>33765.630208333328</v>
      </c>
    </row>
    <row r="177" spans="1:44" ht="10.5" customHeight="1">
      <c r="A177" s="207">
        <v>16</v>
      </c>
      <c r="B177" s="198">
        <v>16</v>
      </c>
      <c r="C177" s="30" t="s">
        <v>97</v>
      </c>
      <c r="D177" s="31">
        <v>2</v>
      </c>
      <c r="E177" s="31" t="s">
        <v>80</v>
      </c>
      <c r="F177" s="32" t="s">
        <v>43</v>
      </c>
      <c r="G177" s="32">
        <v>3.74</v>
      </c>
      <c r="H177" s="32" t="s">
        <v>57</v>
      </c>
      <c r="I177" s="75">
        <f t="shared" si="172"/>
        <v>82733.475000000006</v>
      </c>
      <c r="J177" s="95"/>
      <c r="K177" s="95"/>
      <c r="L177" s="35"/>
      <c r="M177" s="35">
        <v>9</v>
      </c>
      <c r="N177" s="31"/>
      <c r="O177" s="34">
        <v>9</v>
      </c>
      <c r="P177" s="36">
        <f t="shared" si="195"/>
        <v>0</v>
      </c>
      <c r="Q177" s="31">
        <f t="shared" si="196"/>
        <v>0</v>
      </c>
      <c r="R177" s="35">
        <f t="shared" ref="R177:R180" si="203">SUM((I177/18)*L177)</f>
        <v>0</v>
      </c>
      <c r="S177" s="35">
        <f t="shared" si="174"/>
        <v>41366.737500000003</v>
      </c>
      <c r="T177" s="62">
        <f t="shared" si="175"/>
        <v>0</v>
      </c>
      <c r="U177" s="35">
        <v>20697</v>
      </c>
      <c r="V177" s="35">
        <f t="shared" si="197"/>
        <v>10341.684375000001</v>
      </c>
      <c r="W177" s="29"/>
      <c r="X177" s="29"/>
      <c r="Y177" s="29"/>
      <c r="Z177" s="29"/>
      <c r="AA177" s="29"/>
      <c r="AB177" s="29"/>
      <c r="AC177" s="29"/>
      <c r="AD177" s="35">
        <f t="shared" si="198"/>
        <v>72405.421875</v>
      </c>
      <c r="AE177" s="62">
        <f t="shared" si="199"/>
        <v>5170.8421875000004</v>
      </c>
      <c r="AF177" s="31">
        <v>5309</v>
      </c>
      <c r="AG177" s="31"/>
      <c r="AH177" s="29">
        <v>7079</v>
      </c>
      <c r="AI177" s="36"/>
      <c r="AJ177" s="36"/>
      <c r="AK177" s="36"/>
      <c r="AL177" s="29"/>
      <c r="AM177" s="36"/>
      <c r="AN177" s="36"/>
      <c r="AO177" s="29">
        <f t="shared" si="200"/>
        <v>89964.264062500006</v>
      </c>
      <c r="AP177" s="94">
        <f t="shared" si="201"/>
        <v>1079571.1687500002</v>
      </c>
      <c r="AQ177" s="29">
        <f t="shared" si="202"/>
        <v>51708.421875</v>
      </c>
      <c r="AR177" s="38"/>
    </row>
    <row r="178" spans="1:44" ht="13.5" customHeight="1">
      <c r="A178" s="209"/>
      <c r="B178" s="211"/>
      <c r="C178" s="76" t="s">
        <v>98</v>
      </c>
      <c r="D178" s="77">
        <v>2</v>
      </c>
      <c r="E178" s="77"/>
      <c r="F178" s="78" t="s">
        <v>60</v>
      </c>
      <c r="G178" s="78">
        <v>3.12</v>
      </c>
      <c r="H178" s="78" t="s">
        <v>63</v>
      </c>
      <c r="I178" s="79">
        <v>69018</v>
      </c>
      <c r="J178" s="143"/>
      <c r="K178" s="143"/>
      <c r="L178" s="80"/>
      <c r="M178" s="80"/>
      <c r="N178" s="77"/>
      <c r="O178" s="84"/>
      <c r="P178" s="84"/>
      <c r="Q178" s="77">
        <f t="shared" ref="Q178:Q180" si="204">AVERAGE(I178/18*K178)</f>
        <v>0</v>
      </c>
      <c r="R178" s="80">
        <f t="shared" si="203"/>
        <v>0</v>
      </c>
      <c r="S178" s="80"/>
      <c r="T178" s="80"/>
      <c r="U178" s="80"/>
      <c r="V178" s="80">
        <f t="shared" ref="V178:V180" si="205">AN178*25%</f>
        <v>8627.25</v>
      </c>
      <c r="W178" s="42"/>
      <c r="X178" s="42"/>
      <c r="Y178" s="42"/>
      <c r="Z178" s="42"/>
      <c r="AA178" s="42"/>
      <c r="AB178" s="42"/>
      <c r="AC178" s="42"/>
      <c r="AD178" s="80">
        <f t="shared" ref="AD178:AD186" si="206">P178+Q178+R178+S178+T178+U178+V178+X178+Z178+AB178+AC178</f>
        <v>8627.25</v>
      </c>
      <c r="AE178" s="80">
        <f t="shared" ref="AE178:AE180" si="207">AVERAGE((R178+S178+T178+V178+AN178+Q178)*10%)</f>
        <v>4313.625</v>
      </c>
      <c r="AF178" s="77"/>
      <c r="AG178" s="77"/>
      <c r="AH178" s="42"/>
      <c r="AI178" s="83"/>
      <c r="AJ178" s="83"/>
      <c r="AK178" s="42"/>
      <c r="AL178" s="42"/>
      <c r="AM178" s="83"/>
      <c r="AN178" s="42">
        <v>34509</v>
      </c>
      <c r="AO178" s="42">
        <f t="shared" ref="AO178:AO185" si="208">AD178+AE178+AF178+AG178+AH178+AI178+AJ178+AK178+AL178+AM178+AN178</f>
        <v>47449.875</v>
      </c>
      <c r="AP178" s="42">
        <f>AO178*12</f>
        <v>569398.5</v>
      </c>
      <c r="AQ178" s="42">
        <f t="shared" ref="AQ178:AQ180" si="209">AN178*1.25</f>
        <v>43136.25</v>
      </c>
      <c r="AR178" s="38"/>
    </row>
    <row r="179" spans="1:44" ht="12" customHeight="1">
      <c r="A179" s="208"/>
      <c r="B179" s="199"/>
      <c r="C179" s="76" t="s">
        <v>99</v>
      </c>
      <c r="D179" s="77"/>
      <c r="E179" s="77"/>
      <c r="F179" s="78" t="s">
        <v>60</v>
      </c>
      <c r="G179" s="78">
        <v>2.74</v>
      </c>
      <c r="H179" s="78" t="s">
        <v>61</v>
      </c>
      <c r="I179" s="79">
        <v>60612</v>
      </c>
      <c r="J179" s="143"/>
      <c r="K179" s="143"/>
      <c r="L179" s="80"/>
      <c r="M179" s="80"/>
      <c r="N179" s="77"/>
      <c r="O179" s="84"/>
      <c r="P179" s="84"/>
      <c r="Q179" s="77">
        <f t="shared" si="204"/>
        <v>0</v>
      </c>
      <c r="R179" s="80">
        <f t="shared" si="203"/>
        <v>0</v>
      </c>
      <c r="S179" s="80">
        <f>SUM((I179/18)*M179)</f>
        <v>0</v>
      </c>
      <c r="T179" s="80">
        <f>SUM((I179/18)*N179)</f>
        <v>0</v>
      </c>
      <c r="U179" s="80">
        <f t="shared" ref="U179:U194" si="210">(I179/18*O179*1.25)*30%</f>
        <v>0</v>
      </c>
      <c r="V179" s="80">
        <f t="shared" si="205"/>
        <v>7576.5</v>
      </c>
      <c r="W179" s="42"/>
      <c r="X179" s="42"/>
      <c r="Y179" s="42"/>
      <c r="Z179" s="42"/>
      <c r="AA179" s="42"/>
      <c r="AB179" s="42"/>
      <c r="AC179" s="42"/>
      <c r="AD179" s="80">
        <f t="shared" si="206"/>
        <v>7576.5</v>
      </c>
      <c r="AE179" s="80">
        <f t="shared" si="207"/>
        <v>3788.25</v>
      </c>
      <c r="AF179" s="77"/>
      <c r="AG179" s="86"/>
      <c r="AH179" s="42"/>
      <c r="AI179" s="83"/>
      <c r="AJ179" s="83"/>
      <c r="AK179" s="42"/>
      <c r="AL179" s="42"/>
      <c r="AM179" s="83"/>
      <c r="AN179" s="42">
        <v>30306</v>
      </c>
      <c r="AO179" s="42">
        <f t="shared" si="208"/>
        <v>41670.75</v>
      </c>
      <c r="AP179" s="42">
        <f t="shared" ref="AP179:AP201" si="211">AO179*12</f>
        <v>500049</v>
      </c>
      <c r="AQ179" s="42">
        <f t="shared" si="209"/>
        <v>37882.5</v>
      </c>
      <c r="AR179" s="38"/>
    </row>
    <row r="180" spans="1:44" ht="10.5" customHeight="1">
      <c r="A180" s="135">
        <v>17</v>
      </c>
      <c r="B180" s="92">
        <v>28</v>
      </c>
      <c r="C180" s="76" t="s">
        <v>67</v>
      </c>
      <c r="D180" s="77">
        <v>1</v>
      </c>
      <c r="E180" s="77"/>
      <c r="F180" s="78" t="s">
        <v>43</v>
      </c>
      <c r="G180" s="78">
        <v>3.9</v>
      </c>
      <c r="H180" s="78" t="s">
        <v>44</v>
      </c>
      <c r="I180" s="79">
        <f t="shared" ref="I180" si="212">SUM(G180*17697*1.25)</f>
        <v>86272.875</v>
      </c>
      <c r="J180" s="143"/>
      <c r="K180" s="143"/>
      <c r="L180" s="80"/>
      <c r="M180" s="80"/>
      <c r="N180" s="77">
        <v>3</v>
      </c>
      <c r="O180" s="84">
        <v>3</v>
      </c>
      <c r="P180" s="84"/>
      <c r="Q180" s="77">
        <f t="shared" si="204"/>
        <v>0</v>
      </c>
      <c r="R180" s="80">
        <f t="shared" si="203"/>
        <v>0</v>
      </c>
      <c r="S180" s="80"/>
      <c r="T180" s="80"/>
      <c r="U180" s="80">
        <v>7189</v>
      </c>
      <c r="V180" s="80">
        <f t="shared" si="205"/>
        <v>21568.21875</v>
      </c>
      <c r="W180" s="42"/>
      <c r="X180" s="42"/>
      <c r="Y180" s="42"/>
      <c r="Z180" s="42"/>
      <c r="AA180" s="42"/>
      <c r="AB180" s="42"/>
      <c r="AC180" s="42"/>
      <c r="AD180" s="80">
        <f t="shared" si="206"/>
        <v>28757.21875</v>
      </c>
      <c r="AE180" s="80">
        <f t="shared" si="207"/>
        <v>10784.109375</v>
      </c>
      <c r="AF180" s="80"/>
      <c r="AG180" s="140">
        <v>3539</v>
      </c>
      <c r="AH180" s="42"/>
      <c r="AI180" s="141"/>
      <c r="AJ180" s="42"/>
      <c r="AK180" s="42"/>
      <c r="AL180" s="42"/>
      <c r="AM180" s="42"/>
      <c r="AN180" s="42">
        <f t="shared" ref="AN180" si="213">I180</f>
        <v>86272.875</v>
      </c>
      <c r="AO180" s="42">
        <f t="shared" si="208"/>
        <v>129353.203125</v>
      </c>
      <c r="AP180" s="42">
        <f t="shared" si="211"/>
        <v>1552238.4375</v>
      </c>
      <c r="AQ180" s="42">
        <f t="shared" si="209"/>
        <v>107841.09375</v>
      </c>
      <c r="AR180" s="38"/>
    </row>
    <row r="181" spans="1:44">
      <c r="A181" s="207">
        <v>18</v>
      </c>
      <c r="B181" s="203">
        <v>20.100000000000001</v>
      </c>
      <c r="C181" s="30" t="s">
        <v>100</v>
      </c>
      <c r="D181" s="31">
        <v>1</v>
      </c>
      <c r="E181" s="31"/>
      <c r="F181" s="32" t="s">
        <v>60</v>
      </c>
      <c r="G181" s="32">
        <v>3.24</v>
      </c>
      <c r="H181" s="32" t="s">
        <v>102</v>
      </c>
      <c r="I181" s="75">
        <f t="shared" ref="I181:I185" si="214">SUM(G181*17697*1.25)</f>
        <v>71672.850000000006</v>
      </c>
      <c r="J181" s="95"/>
      <c r="K181" s="95"/>
      <c r="L181" s="35"/>
      <c r="M181" s="35">
        <v>9</v>
      </c>
      <c r="N181" s="31">
        <v>4</v>
      </c>
      <c r="O181" s="34">
        <v>13</v>
      </c>
      <c r="P181" s="36">
        <f t="shared" ref="P181" si="215">(I181/18)*J181</f>
        <v>0</v>
      </c>
      <c r="Q181" s="31">
        <f t="shared" ref="Q181:Q183" si="216">(I181/18)*K181</f>
        <v>0</v>
      </c>
      <c r="R181" s="35">
        <f t="shared" ref="R181:R185" si="217">SUM((I181/18)*L181)</f>
        <v>0</v>
      </c>
      <c r="S181" s="35">
        <f t="shared" ref="S181:S185" si="218">SUM((I181/18)*M181)</f>
        <v>35836.425000000003</v>
      </c>
      <c r="T181" s="62">
        <f t="shared" ref="T181:T185" si="219">SUM((I181/18)*N181)</f>
        <v>15927.300000000001</v>
      </c>
      <c r="U181" s="35">
        <v>25882</v>
      </c>
      <c r="V181" s="35">
        <f t="shared" ref="V181:V185" si="220">SUM((P181+Q181+R181+S181+T181)*25%)</f>
        <v>12940.931250000001</v>
      </c>
      <c r="W181" s="29"/>
      <c r="X181" s="29"/>
      <c r="Y181" s="29"/>
      <c r="Z181" s="29"/>
      <c r="AA181" s="29">
        <v>4</v>
      </c>
      <c r="AB181" s="29">
        <v>984</v>
      </c>
      <c r="AC181" s="29"/>
      <c r="AD181" s="35">
        <f t="shared" si="206"/>
        <v>91570.65625</v>
      </c>
      <c r="AE181" s="62">
        <f t="shared" ref="AE181:AE185" si="221">(P181+Q181+R181+S181+T181+V181)*10%</f>
        <v>6470.4656250000007</v>
      </c>
      <c r="AF181" s="31"/>
      <c r="AG181" s="31">
        <v>3539</v>
      </c>
      <c r="AH181" s="29">
        <v>2358</v>
      </c>
      <c r="AI181" s="36"/>
      <c r="AJ181" s="36"/>
      <c r="AK181" s="29"/>
      <c r="AL181" s="29"/>
      <c r="AM181" s="36"/>
      <c r="AN181" s="36"/>
      <c r="AO181" s="29">
        <f t="shared" si="208"/>
        <v>103938.121875</v>
      </c>
      <c r="AP181" s="94">
        <f t="shared" si="211"/>
        <v>1247257.4624999999</v>
      </c>
      <c r="AQ181" s="29">
        <f t="shared" ref="AQ181:AQ185" si="222">P181+Q181+R181+S181+T181+V181</f>
        <v>64704.656250000007</v>
      </c>
      <c r="AR181" s="38"/>
    </row>
    <row r="182" spans="1:44">
      <c r="A182" s="208"/>
      <c r="B182" s="204"/>
      <c r="C182" s="30" t="s">
        <v>101</v>
      </c>
      <c r="D182" s="31">
        <v>2</v>
      </c>
      <c r="E182" s="31" t="s">
        <v>103</v>
      </c>
      <c r="F182" s="32" t="s">
        <v>43</v>
      </c>
      <c r="G182" s="32">
        <v>3.81</v>
      </c>
      <c r="H182" s="32" t="s">
        <v>57</v>
      </c>
      <c r="I182" s="75">
        <f t="shared" si="214"/>
        <v>84281.962500000009</v>
      </c>
      <c r="J182" s="95"/>
      <c r="K182" s="95"/>
      <c r="L182" s="35"/>
      <c r="M182" s="35">
        <v>4</v>
      </c>
      <c r="N182" s="31">
        <v>3</v>
      </c>
      <c r="O182" s="34">
        <v>7</v>
      </c>
      <c r="P182" s="36">
        <f>(I182/18)*J182</f>
        <v>0</v>
      </c>
      <c r="Q182" s="31">
        <f t="shared" si="216"/>
        <v>0</v>
      </c>
      <c r="R182" s="35">
        <f t="shared" si="217"/>
        <v>0</v>
      </c>
      <c r="S182" s="35">
        <f t="shared" si="218"/>
        <v>18729.325000000001</v>
      </c>
      <c r="T182" s="62">
        <f t="shared" si="219"/>
        <v>14046.993750000001</v>
      </c>
      <c r="U182" s="35">
        <v>16388</v>
      </c>
      <c r="V182" s="35">
        <f t="shared" si="220"/>
        <v>8194.0796875000015</v>
      </c>
      <c r="W182" s="29"/>
      <c r="X182" s="29"/>
      <c r="Y182" s="29"/>
      <c r="Z182" s="29"/>
      <c r="AA182" s="29"/>
      <c r="AB182" s="29"/>
      <c r="AC182" s="29"/>
      <c r="AD182" s="35">
        <f t="shared" si="206"/>
        <v>57358.398437500007</v>
      </c>
      <c r="AE182" s="62">
        <f t="shared" si="221"/>
        <v>4097.0398437500007</v>
      </c>
      <c r="AF182" s="31"/>
      <c r="AG182" s="31"/>
      <c r="AH182" s="29"/>
      <c r="AI182" s="36"/>
      <c r="AJ182" s="36"/>
      <c r="AK182" s="36"/>
      <c r="AL182" s="29"/>
      <c r="AM182" s="36"/>
      <c r="AN182" s="36"/>
      <c r="AO182" s="29">
        <f t="shared" si="208"/>
        <v>61455.438281250012</v>
      </c>
      <c r="AP182" s="94">
        <f t="shared" si="211"/>
        <v>737465.25937500014</v>
      </c>
      <c r="AQ182" s="29">
        <f t="shared" si="222"/>
        <v>40970.398437500007</v>
      </c>
      <c r="AR182" s="38"/>
    </row>
    <row r="183" spans="1:44">
      <c r="A183" s="30">
        <v>19</v>
      </c>
      <c r="B183" s="92">
        <v>13.1</v>
      </c>
      <c r="C183" s="30" t="s">
        <v>101</v>
      </c>
      <c r="D183" s="31">
        <v>1</v>
      </c>
      <c r="E183" s="31" t="s">
        <v>79</v>
      </c>
      <c r="F183" s="32" t="s">
        <v>43</v>
      </c>
      <c r="G183" s="32">
        <v>3.71</v>
      </c>
      <c r="H183" s="32" t="s">
        <v>44</v>
      </c>
      <c r="I183" s="75">
        <f t="shared" si="214"/>
        <v>82069.837499999994</v>
      </c>
      <c r="J183" s="95"/>
      <c r="K183" s="95"/>
      <c r="L183" s="35">
        <v>6</v>
      </c>
      <c r="M183" s="35">
        <v>11</v>
      </c>
      <c r="N183" s="31">
        <v>3</v>
      </c>
      <c r="O183" s="34">
        <v>20</v>
      </c>
      <c r="P183" s="36">
        <f t="shared" ref="P183:P185" si="223">(I183/18)*J183</f>
        <v>0</v>
      </c>
      <c r="Q183" s="31">
        <f t="shared" si="216"/>
        <v>0</v>
      </c>
      <c r="R183" s="35">
        <f t="shared" si="217"/>
        <v>27356.612499999996</v>
      </c>
      <c r="S183" s="35">
        <f t="shared" si="218"/>
        <v>50153.789583333331</v>
      </c>
      <c r="T183" s="62">
        <f t="shared" si="219"/>
        <v>13678.306249999998</v>
      </c>
      <c r="U183" s="35">
        <v>45625</v>
      </c>
      <c r="V183" s="35">
        <f t="shared" si="220"/>
        <v>22797.177083333328</v>
      </c>
      <c r="W183" s="29"/>
      <c r="X183" s="29"/>
      <c r="Y183" s="29"/>
      <c r="Z183" s="29"/>
      <c r="AA183" s="29"/>
      <c r="AB183" s="29"/>
      <c r="AC183" s="29"/>
      <c r="AD183" s="35">
        <f t="shared" si="206"/>
        <v>159610.88541666663</v>
      </c>
      <c r="AE183" s="62">
        <f t="shared" si="221"/>
        <v>11398.588541666664</v>
      </c>
      <c r="AF183" s="31"/>
      <c r="AG183" s="31"/>
      <c r="AH183" s="29">
        <v>3537</v>
      </c>
      <c r="AI183" s="36"/>
      <c r="AJ183" s="36"/>
      <c r="AK183" s="29"/>
      <c r="AL183" s="29"/>
      <c r="AM183" s="36"/>
      <c r="AN183" s="36"/>
      <c r="AO183" s="29">
        <f t="shared" si="208"/>
        <v>174546.47395833328</v>
      </c>
      <c r="AP183" s="94">
        <f t="shared" si="211"/>
        <v>2094557.6874999995</v>
      </c>
      <c r="AQ183" s="29">
        <f t="shared" si="222"/>
        <v>113985.88541666664</v>
      </c>
      <c r="AR183" s="38"/>
    </row>
    <row r="184" spans="1:44">
      <c r="A184" s="30">
        <v>20</v>
      </c>
      <c r="B184" s="92">
        <v>4.3</v>
      </c>
      <c r="C184" s="44" t="s">
        <v>101</v>
      </c>
      <c r="D184" s="45">
        <v>2</v>
      </c>
      <c r="E184" s="44" t="s">
        <v>103</v>
      </c>
      <c r="F184" s="32" t="s">
        <v>43</v>
      </c>
      <c r="G184" s="32">
        <v>3.44</v>
      </c>
      <c r="H184" s="32" t="s">
        <v>57</v>
      </c>
      <c r="I184" s="75">
        <f t="shared" si="214"/>
        <v>76097.100000000006</v>
      </c>
      <c r="J184" s="95">
        <v>6</v>
      </c>
      <c r="K184" s="95">
        <v>2.5</v>
      </c>
      <c r="L184" s="35">
        <v>6</v>
      </c>
      <c r="M184" s="35">
        <v>6</v>
      </c>
      <c r="N184" s="31"/>
      <c r="O184" s="34">
        <v>12</v>
      </c>
      <c r="P184" s="36">
        <f>(I184/18)*J184</f>
        <v>25365.7</v>
      </c>
      <c r="Q184" s="35">
        <f>(I184/18)*K184</f>
        <v>10569.041666666668</v>
      </c>
      <c r="R184" s="35">
        <f t="shared" si="217"/>
        <v>25365.7</v>
      </c>
      <c r="S184" s="35">
        <f t="shared" si="218"/>
        <v>25365.7</v>
      </c>
      <c r="T184" s="62">
        <f t="shared" si="219"/>
        <v>0</v>
      </c>
      <c r="U184" s="35">
        <v>25383</v>
      </c>
      <c r="V184" s="35">
        <f t="shared" si="220"/>
        <v>21666.535416666666</v>
      </c>
      <c r="W184" s="29"/>
      <c r="X184" s="29"/>
      <c r="Y184" s="29"/>
      <c r="Z184" s="29"/>
      <c r="AA184" s="29"/>
      <c r="AB184" s="29"/>
      <c r="AC184" s="29"/>
      <c r="AD184" s="35">
        <f t="shared" si="206"/>
        <v>133715.67708333331</v>
      </c>
      <c r="AE184" s="62">
        <f t="shared" si="221"/>
        <v>10833.267708333333</v>
      </c>
      <c r="AF184" s="31"/>
      <c r="AG184" s="39"/>
      <c r="AH184" s="29"/>
      <c r="AI184" s="36"/>
      <c r="AJ184" s="36"/>
      <c r="AK184" s="36"/>
      <c r="AL184" s="29"/>
      <c r="AM184" s="36"/>
      <c r="AN184" s="36"/>
      <c r="AO184" s="29">
        <f t="shared" si="208"/>
        <v>144548.94479166664</v>
      </c>
      <c r="AP184" s="94">
        <f t="shared" si="211"/>
        <v>1734587.3374999997</v>
      </c>
      <c r="AQ184" s="29">
        <f t="shared" si="222"/>
        <v>108332.67708333333</v>
      </c>
      <c r="AR184" s="38"/>
    </row>
    <row r="185" spans="1:44">
      <c r="A185" s="30">
        <v>21</v>
      </c>
      <c r="B185" s="121">
        <v>3.5</v>
      </c>
      <c r="C185" s="30" t="s">
        <v>92</v>
      </c>
      <c r="D185" s="31"/>
      <c r="E185" s="31"/>
      <c r="F185" s="40" t="s">
        <v>60</v>
      </c>
      <c r="G185" s="40">
        <v>2.59</v>
      </c>
      <c r="H185" s="40" t="s">
        <v>61</v>
      </c>
      <c r="I185" s="75">
        <f t="shared" si="214"/>
        <v>57294.037499999991</v>
      </c>
      <c r="J185" s="95"/>
      <c r="K185" s="95">
        <v>1</v>
      </c>
      <c r="L185" s="35">
        <v>4</v>
      </c>
      <c r="M185" s="35">
        <v>7</v>
      </c>
      <c r="N185" s="31">
        <v>2</v>
      </c>
      <c r="O185" s="34">
        <v>13</v>
      </c>
      <c r="P185" s="36">
        <f t="shared" si="223"/>
        <v>0</v>
      </c>
      <c r="Q185" s="35">
        <f>(I185/18)*K185</f>
        <v>3183.0020833333328</v>
      </c>
      <c r="R185" s="35">
        <f t="shared" si="217"/>
        <v>12732.008333333331</v>
      </c>
      <c r="S185" s="35">
        <f t="shared" si="218"/>
        <v>22281.01458333333</v>
      </c>
      <c r="T185" s="62">
        <f t="shared" si="219"/>
        <v>6366.0041666666657</v>
      </c>
      <c r="U185" s="35">
        <v>20670</v>
      </c>
      <c r="V185" s="35">
        <f t="shared" si="220"/>
        <v>11140.507291666665</v>
      </c>
      <c r="W185" s="29"/>
      <c r="X185" s="29"/>
      <c r="Y185" s="29"/>
      <c r="Z185" s="29"/>
      <c r="AA185" s="29"/>
      <c r="AB185" s="29"/>
      <c r="AC185" s="29"/>
      <c r="AD185" s="35">
        <f t="shared" si="206"/>
        <v>76372.536458333328</v>
      </c>
      <c r="AE185" s="62">
        <f t="shared" si="221"/>
        <v>5570.2536458333334</v>
      </c>
      <c r="AF185" s="31">
        <v>5309</v>
      </c>
      <c r="AG185" s="39"/>
      <c r="AH185" s="29">
        <v>1572</v>
      </c>
      <c r="AI185" s="36"/>
      <c r="AJ185" s="36"/>
      <c r="AK185" s="29"/>
      <c r="AL185" s="29"/>
      <c r="AM185" s="36"/>
      <c r="AN185" s="36"/>
      <c r="AO185" s="29">
        <f t="shared" si="208"/>
        <v>88823.790104166663</v>
      </c>
      <c r="AP185" s="94">
        <f t="shared" si="211"/>
        <v>1065885.48125</v>
      </c>
      <c r="AQ185" s="29">
        <f t="shared" si="222"/>
        <v>55702.536458333328</v>
      </c>
      <c r="AR185" s="38"/>
    </row>
    <row r="186" spans="1:44">
      <c r="A186" s="30">
        <v>22</v>
      </c>
      <c r="B186" s="92">
        <v>4</v>
      </c>
      <c r="C186" s="76" t="s">
        <v>104</v>
      </c>
      <c r="D186" s="77"/>
      <c r="E186" s="87"/>
      <c r="F186" s="88" t="s">
        <v>60</v>
      </c>
      <c r="G186" s="78">
        <v>2.57</v>
      </c>
      <c r="H186" s="78" t="s">
        <v>75</v>
      </c>
      <c r="I186" s="79">
        <v>45481</v>
      </c>
      <c r="J186" s="143"/>
      <c r="K186" s="143"/>
      <c r="L186" s="80"/>
      <c r="M186" s="80"/>
      <c r="N186" s="77"/>
      <c r="O186" s="84"/>
      <c r="P186" s="84"/>
      <c r="Q186" s="77">
        <f>AVERAGE(I186/18*K186)</f>
        <v>0</v>
      </c>
      <c r="R186" s="80">
        <f t="shared" ref="R186" si="224">SUM((I186/18)*L186)</f>
        <v>0</v>
      </c>
      <c r="S186" s="80">
        <f t="shared" ref="S186:S189" si="225">SUM((I186/18)*M186)</f>
        <v>0</v>
      </c>
      <c r="T186" s="80">
        <f t="shared" ref="T186:T187" si="226">SUM((I186/18)*N186)</f>
        <v>0</v>
      </c>
      <c r="U186" s="80">
        <f t="shared" si="210"/>
        <v>0</v>
      </c>
      <c r="V186" s="80">
        <f>AN186*25%</f>
        <v>11370.25</v>
      </c>
      <c r="W186" s="42"/>
      <c r="X186" s="42"/>
      <c r="Y186" s="42"/>
      <c r="Z186" s="42"/>
      <c r="AA186" s="42"/>
      <c r="AB186" s="42"/>
      <c r="AC186" s="42">
        <v>5309</v>
      </c>
      <c r="AD186" s="80">
        <f t="shared" si="206"/>
        <v>16679.25</v>
      </c>
      <c r="AE186" s="80">
        <f>AVERAGE((R186+S186+T186+V186+AN186+Q186)*10%)</f>
        <v>5685.125</v>
      </c>
      <c r="AF186" s="77"/>
      <c r="AG186" s="86"/>
      <c r="AH186" s="42"/>
      <c r="AI186" s="83"/>
      <c r="AJ186" s="83"/>
      <c r="AK186" s="42"/>
      <c r="AL186" s="42"/>
      <c r="AM186" s="83"/>
      <c r="AN186" s="42">
        <f>I186</f>
        <v>45481</v>
      </c>
      <c r="AO186" s="42">
        <f>AD186+AE186+AF186+AG186+AH186+AI186+AJ186+AK186+AL186+AM186+AN186</f>
        <v>67845.375</v>
      </c>
      <c r="AP186" s="42">
        <f t="shared" si="211"/>
        <v>814144.5</v>
      </c>
      <c r="AQ186" s="42">
        <f>AN186*1.25</f>
        <v>56851.25</v>
      </c>
      <c r="AR186" s="38"/>
    </row>
    <row r="187" spans="1:44">
      <c r="A187" s="207">
        <v>23</v>
      </c>
      <c r="B187" s="92">
        <v>10.4</v>
      </c>
      <c r="C187" s="30" t="s">
        <v>69</v>
      </c>
      <c r="D187" s="31">
        <v>2</v>
      </c>
      <c r="E187" s="31" t="s">
        <v>103</v>
      </c>
      <c r="F187" s="32" t="s">
        <v>60</v>
      </c>
      <c r="G187" s="32">
        <v>3.02</v>
      </c>
      <c r="H187" s="32" t="s">
        <v>63</v>
      </c>
      <c r="I187" s="75">
        <f t="shared" ref="I187" si="227">SUM(G187*17697*1.25)</f>
        <v>66806.175000000003</v>
      </c>
      <c r="J187" s="95">
        <v>3</v>
      </c>
      <c r="K187" s="95">
        <v>2</v>
      </c>
      <c r="L187" s="35">
        <v>4</v>
      </c>
      <c r="M187" s="35">
        <v>4</v>
      </c>
      <c r="N187" s="31"/>
      <c r="O187" s="34">
        <v>8</v>
      </c>
      <c r="P187" s="36">
        <f>(I187/18)*J187</f>
        <v>11134.362500000001</v>
      </c>
      <c r="Q187" s="35">
        <f>(I187/18)*K187</f>
        <v>7422.9083333333338</v>
      </c>
      <c r="R187" s="35">
        <f t="shared" ref="R187:R192" si="228">SUM((I187/18)*L187)</f>
        <v>14845.816666666668</v>
      </c>
      <c r="S187" s="35">
        <f t="shared" si="225"/>
        <v>14845.816666666668</v>
      </c>
      <c r="T187" s="62">
        <f t="shared" si="226"/>
        <v>0</v>
      </c>
      <c r="U187" s="35">
        <v>14858</v>
      </c>
      <c r="V187" s="35">
        <f>SUM((P187+Q187+R187+S187+T187)*25%)</f>
        <v>12062.226041666667</v>
      </c>
      <c r="W187" s="29"/>
      <c r="X187" s="29"/>
      <c r="Y187" s="29"/>
      <c r="Z187" s="29"/>
      <c r="AA187" s="29"/>
      <c r="AB187" s="29"/>
      <c r="AC187" s="29"/>
      <c r="AD187" s="35">
        <f>P187+Q187+R187+S187+T187+U187+V187+X187+Z187+AB187+AC187</f>
        <v>75169.130208333328</v>
      </c>
      <c r="AE187" s="62">
        <f>(P187+Q187+R187+S187+T187+V187)*10%</f>
        <v>6031.1130208333343</v>
      </c>
      <c r="AF187" s="31"/>
      <c r="AG187" s="39"/>
      <c r="AH187" s="29">
        <v>1179</v>
      </c>
      <c r="AI187" s="36"/>
      <c r="AJ187" s="36"/>
      <c r="AK187" s="36"/>
      <c r="AL187" s="29"/>
      <c r="AM187" s="36"/>
      <c r="AN187" s="36"/>
      <c r="AO187" s="29">
        <f t="shared" ref="AO187" si="229">AD187+AE187+AF187+AG187+AH187+AI187+AJ187+AK187+AL187+AM187+AN187</f>
        <v>82379.243229166663</v>
      </c>
      <c r="AP187" s="94">
        <f t="shared" si="211"/>
        <v>988550.91874999995</v>
      </c>
      <c r="AQ187" s="29">
        <f>P187+Q187+R187+S187+T187+V187</f>
        <v>60311.130208333336</v>
      </c>
      <c r="AR187" s="38"/>
    </row>
    <row r="188" spans="1:44">
      <c r="A188" s="208"/>
      <c r="B188" s="92">
        <v>10.4</v>
      </c>
      <c r="C188" s="76" t="s">
        <v>118</v>
      </c>
      <c r="D188" s="77"/>
      <c r="E188" s="77"/>
      <c r="F188" s="78" t="s">
        <v>60</v>
      </c>
      <c r="G188" s="78">
        <v>2.68</v>
      </c>
      <c r="H188" s="78" t="s">
        <v>61</v>
      </c>
      <c r="I188" s="79">
        <v>59285</v>
      </c>
      <c r="J188" s="143"/>
      <c r="K188" s="143"/>
      <c r="L188" s="80"/>
      <c r="M188" s="80"/>
      <c r="N188" s="77"/>
      <c r="O188" s="84"/>
      <c r="P188" s="84"/>
      <c r="Q188" s="77">
        <f>AVERAGE(I188/18*K188)</f>
        <v>0</v>
      </c>
      <c r="R188" s="80">
        <f t="shared" ref="R188" si="230">SUM((I188/18)*L188)</f>
        <v>0</v>
      </c>
      <c r="S188" s="80">
        <f t="shared" si="225"/>
        <v>0</v>
      </c>
      <c r="T188" s="80">
        <f t="shared" ref="T188" si="231">SUM((I188/18)*N188)</f>
        <v>0</v>
      </c>
      <c r="U188" s="80">
        <f t="shared" si="210"/>
        <v>0</v>
      </c>
      <c r="V188" s="80">
        <f>AN188*25%</f>
        <v>7410.75</v>
      </c>
      <c r="W188" s="42"/>
      <c r="X188" s="42"/>
      <c r="Y188" s="42"/>
      <c r="Z188" s="42"/>
      <c r="AA188" s="42"/>
      <c r="AB188" s="42"/>
      <c r="AC188" s="42"/>
      <c r="AD188" s="80">
        <f t="shared" ref="AD188:AD201" si="232">P188+Q188+R188+S188+T188+U188+V188+X188+Z188+AB188+AC188</f>
        <v>7410.75</v>
      </c>
      <c r="AE188" s="80">
        <f>AVERAGE((R188+S188+T188+V188+AN188+Q188)*10%)</f>
        <v>3705.375</v>
      </c>
      <c r="AF188" s="77"/>
      <c r="AG188" s="86"/>
      <c r="AH188" s="42"/>
      <c r="AI188" s="82"/>
      <c r="AJ188" s="83"/>
      <c r="AK188" s="42"/>
      <c r="AL188" s="42"/>
      <c r="AM188" s="83"/>
      <c r="AN188" s="42">
        <v>29643</v>
      </c>
      <c r="AO188" s="42">
        <f>AD188+AE188+AF188+AG188+AH188+AI188+AJ188+AK188+AL188+AM188+AN188</f>
        <v>40759.125</v>
      </c>
      <c r="AP188" s="42">
        <f t="shared" si="211"/>
        <v>489109.5</v>
      </c>
      <c r="AQ188" s="42">
        <f>AN188*1.25</f>
        <v>37053.75</v>
      </c>
      <c r="AR188" s="38"/>
    </row>
    <row r="189" spans="1:44" ht="12" customHeight="1">
      <c r="A189" s="30">
        <v>24</v>
      </c>
      <c r="B189" s="92">
        <v>30.1</v>
      </c>
      <c r="C189" s="30" t="s">
        <v>68</v>
      </c>
      <c r="D189" s="31" t="s">
        <v>48</v>
      </c>
      <c r="E189" s="31" t="s">
        <v>95</v>
      </c>
      <c r="F189" s="32" t="s">
        <v>43</v>
      </c>
      <c r="G189" s="32">
        <v>4.0599999999999996</v>
      </c>
      <c r="H189" s="32" t="s">
        <v>49</v>
      </c>
      <c r="I189" s="75">
        <f t="shared" ref="I189:I192" si="233">SUM(G189*17697*1.25)</f>
        <v>89812.274999999994</v>
      </c>
      <c r="J189" s="95"/>
      <c r="K189" s="95"/>
      <c r="L189" s="35">
        <v>15</v>
      </c>
      <c r="M189" s="35">
        <v>5</v>
      </c>
      <c r="N189" s="31"/>
      <c r="O189" s="34">
        <v>20</v>
      </c>
      <c r="P189" s="36">
        <f t="shared" ref="P189:P192" si="234">(I189/18)*J189</f>
        <v>0</v>
      </c>
      <c r="Q189" s="31">
        <f t="shared" ref="Q189:Q192" si="235">(I189/18)*K189</f>
        <v>0</v>
      </c>
      <c r="R189" s="35">
        <f t="shared" si="228"/>
        <v>74843.5625</v>
      </c>
      <c r="S189" s="35">
        <f t="shared" si="225"/>
        <v>24947.854166666664</v>
      </c>
      <c r="T189" s="62">
        <f t="shared" ref="T189:T192" si="236">SUM((I189/18)*N189)</f>
        <v>0</v>
      </c>
      <c r="U189" s="35">
        <v>49865</v>
      </c>
      <c r="V189" s="35">
        <f t="shared" ref="V189:V192" si="237">SUM((P189+Q189+R189+S189+T189)*25%)</f>
        <v>24947.854166666664</v>
      </c>
      <c r="W189" s="29">
        <v>10</v>
      </c>
      <c r="X189" s="29">
        <v>2460</v>
      </c>
      <c r="Y189" s="29">
        <v>5</v>
      </c>
      <c r="Z189" s="29">
        <v>1230</v>
      </c>
      <c r="AA189" s="29"/>
      <c r="AB189" s="29"/>
      <c r="AC189" s="29"/>
      <c r="AD189" s="35">
        <f t="shared" si="232"/>
        <v>178294.27083333331</v>
      </c>
      <c r="AE189" s="62">
        <v>12887</v>
      </c>
      <c r="AF189" s="31">
        <v>4424</v>
      </c>
      <c r="AG189" s="39"/>
      <c r="AH189" s="29">
        <v>1965</v>
      </c>
      <c r="AI189" s="36">
        <v>17697</v>
      </c>
      <c r="AJ189" s="36"/>
      <c r="AK189" s="29"/>
      <c r="AL189" s="29"/>
      <c r="AM189" s="29"/>
      <c r="AN189" s="36"/>
      <c r="AO189" s="29">
        <f t="shared" ref="AO189:AO192" si="238">AD189+AE189+AF189+AG189+AH189+AI189+AJ189+AK189+AL189+AM189+AN189</f>
        <v>215267.27083333331</v>
      </c>
      <c r="AP189" s="94">
        <f t="shared" si="211"/>
        <v>2583207.25</v>
      </c>
      <c r="AQ189" s="29">
        <f t="shared" ref="AQ189:AQ192" si="239">P189+Q189+R189+S189+T189+V189</f>
        <v>124739.27083333331</v>
      </c>
      <c r="AR189" s="38"/>
    </row>
    <row r="190" spans="1:44" ht="12" customHeight="1">
      <c r="A190" s="30">
        <v>25</v>
      </c>
      <c r="B190" s="92">
        <v>3</v>
      </c>
      <c r="C190" s="30" t="s">
        <v>68</v>
      </c>
      <c r="D190" s="31">
        <v>2</v>
      </c>
      <c r="E190" s="31" t="s">
        <v>103</v>
      </c>
      <c r="F190" s="32" t="s">
        <v>60</v>
      </c>
      <c r="G190" s="32">
        <v>2.89</v>
      </c>
      <c r="H190" s="32" t="s">
        <v>63</v>
      </c>
      <c r="I190" s="75">
        <f t="shared" si="233"/>
        <v>63930.412500000006</v>
      </c>
      <c r="J190" s="95"/>
      <c r="K190" s="95"/>
      <c r="L190" s="35">
        <v>18</v>
      </c>
      <c r="M190" s="35"/>
      <c r="N190" s="31"/>
      <c r="O190" s="34">
        <v>18</v>
      </c>
      <c r="P190" s="36">
        <f t="shared" si="234"/>
        <v>0</v>
      </c>
      <c r="Q190" s="31">
        <f t="shared" si="235"/>
        <v>0</v>
      </c>
      <c r="R190" s="35">
        <f t="shared" si="228"/>
        <v>63930.412500000006</v>
      </c>
      <c r="S190" s="35">
        <f t="shared" ref="S190:S192" si="240">SUM((I190/18)*M190)</f>
        <v>0</v>
      </c>
      <c r="T190" s="62">
        <f t="shared" si="236"/>
        <v>0</v>
      </c>
      <c r="U190" s="35">
        <v>31938</v>
      </c>
      <c r="V190" s="35">
        <f t="shared" si="237"/>
        <v>15982.603125000001</v>
      </c>
      <c r="W190" s="29">
        <v>8</v>
      </c>
      <c r="X190" s="29">
        <v>1968</v>
      </c>
      <c r="Y190" s="29"/>
      <c r="Z190" s="29"/>
      <c r="AA190" s="29"/>
      <c r="AB190" s="29"/>
      <c r="AC190" s="29"/>
      <c r="AD190" s="35">
        <f t="shared" si="232"/>
        <v>113819.015625</v>
      </c>
      <c r="AE190" s="62">
        <f t="shared" ref="AE190:AE192" si="241">(P190+Q190+R190+S190+T190+V190)*10%</f>
        <v>7991.3015625000007</v>
      </c>
      <c r="AF190" s="31">
        <v>4424</v>
      </c>
      <c r="AG190" s="39"/>
      <c r="AH190" s="29">
        <v>393</v>
      </c>
      <c r="AI190" s="36"/>
      <c r="AJ190" s="36"/>
      <c r="AK190" s="29"/>
      <c r="AL190" s="29"/>
      <c r="AM190" s="29"/>
      <c r="AN190" s="36"/>
      <c r="AO190" s="29">
        <f t="shared" si="238"/>
        <v>126627.3171875</v>
      </c>
      <c r="AP190" s="94">
        <f t="shared" si="211"/>
        <v>1519527.8062499999</v>
      </c>
      <c r="AQ190" s="29">
        <f t="shared" si="239"/>
        <v>79913.015625</v>
      </c>
      <c r="AR190" s="38"/>
    </row>
    <row r="191" spans="1:44" ht="13.5" customHeight="1">
      <c r="A191" s="30">
        <v>26</v>
      </c>
      <c r="B191" s="92">
        <v>13.8</v>
      </c>
      <c r="C191" s="30" t="s">
        <v>68</v>
      </c>
      <c r="D191" s="31" t="s">
        <v>48</v>
      </c>
      <c r="E191" s="31" t="s">
        <v>95</v>
      </c>
      <c r="F191" s="32" t="s">
        <v>43</v>
      </c>
      <c r="G191" s="32">
        <v>3.87</v>
      </c>
      <c r="H191" s="32" t="s">
        <v>49</v>
      </c>
      <c r="I191" s="75">
        <f t="shared" si="233"/>
        <v>85609.237500000003</v>
      </c>
      <c r="J191" s="95"/>
      <c r="K191" s="95"/>
      <c r="L191" s="35">
        <v>18</v>
      </c>
      <c r="M191" s="35"/>
      <c r="N191" s="31"/>
      <c r="O191" s="34">
        <v>18</v>
      </c>
      <c r="P191" s="36">
        <f t="shared" si="234"/>
        <v>0</v>
      </c>
      <c r="Q191" s="31">
        <f t="shared" si="235"/>
        <v>0</v>
      </c>
      <c r="R191" s="35">
        <f t="shared" si="228"/>
        <v>85609.237500000003</v>
      </c>
      <c r="S191" s="35">
        <f t="shared" si="240"/>
        <v>0</v>
      </c>
      <c r="T191" s="62">
        <f t="shared" si="236"/>
        <v>0</v>
      </c>
      <c r="U191" s="35">
        <v>42805</v>
      </c>
      <c r="V191" s="35">
        <f t="shared" si="237"/>
        <v>21402.309375000001</v>
      </c>
      <c r="W191" s="29">
        <v>9</v>
      </c>
      <c r="X191" s="29">
        <v>2214</v>
      </c>
      <c r="Y191" s="29"/>
      <c r="Z191" s="29"/>
      <c r="AA191" s="29"/>
      <c r="AB191" s="29"/>
      <c r="AC191" s="29"/>
      <c r="AD191" s="35">
        <f t="shared" si="232"/>
        <v>152030.546875</v>
      </c>
      <c r="AE191" s="62">
        <f t="shared" si="241"/>
        <v>10701.1546875</v>
      </c>
      <c r="AF191" s="31">
        <v>4424</v>
      </c>
      <c r="AG191" s="39"/>
      <c r="AH191" s="29"/>
      <c r="AI191" s="36">
        <v>17697</v>
      </c>
      <c r="AJ191" s="36"/>
      <c r="AK191" s="29"/>
      <c r="AL191" s="29"/>
      <c r="AM191" s="29"/>
      <c r="AN191" s="36"/>
      <c r="AO191" s="29">
        <f t="shared" si="238"/>
        <v>184852.70156250001</v>
      </c>
      <c r="AP191" s="94">
        <f t="shared" si="211"/>
        <v>2218232.4187500002</v>
      </c>
      <c r="AQ191" s="29">
        <f t="shared" si="239"/>
        <v>107011.546875</v>
      </c>
      <c r="AR191" s="38"/>
    </row>
    <row r="192" spans="1:44" ht="12" customHeight="1">
      <c r="A192" s="30">
        <v>27</v>
      </c>
      <c r="B192" s="92">
        <v>9.8000000000000007</v>
      </c>
      <c r="C192" s="30" t="s">
        <v>68</v>
      </c>
      <c r="D192" s="31">
        <v>1</v>
      </c>
      <c r="E192" s="31" t="s">
        <v>96</v>
      </c>
      <c r="F192" s="32" t="s">
        <v>43</v>
      </c>
      <c r="G192" s="32">
        <v>3.59</v>
      </c>
      <c r="H192" s="32" t="s">
        <v>44</v>
      </c>
      <c r="I192" s="75">
        <f t="shared" si="233"/>
        <v>79415.287499999991</v>
      </c>
      <c r="J192" s="95"/>
      <c r="K192" s="95"/>
      <c r="L192" s="35">
        <v>18</v>
      </c>
      <c r="M192" s="35"/>
      <c r="N192" s="31"/>
      <c r="O192" s="34">
        <v>18</v>
      </c>
      <c r="P192" s="36">
        <f t="shared" si="234"/>
        <v>0</v>
      </c>
      <c r="Q192" s="31">
        <f t="shared" si="235"/>
        <v>0</v>
      </c>
      <c r="R192" s="35">
        <f t="shared" si="228"/>
        <v>79415.287499999991</v>
      </c>
      <c r="S192" s="35">
        <f t="shared" si="240"/>
        <v>0</v>
      </c>
      <c r="T192" s="62">
        <f t="shared" si="236"/>
        <v>0</v>
      </c>
      <c r="U192" s="35">
        <v>39735</v>
      </c>
      <c r="V192" s="35">
        <f t="shared" si="237"/>
        <v>19853.821874999998</v>
      </c>
      <c r="W192" s="29">
        <v>9</v>
      </c>
      <c r="X192" s="29">
        <v>2214</v>
      </c>
      <c r="Y192" s="29"/>
      <c r="Z192" s="29"/>
      <c r="AA192" s="29"/>
      <c r="AB192" s="29"/>
      <c r="AC192" s="29"/>
      <c r="AD192" s="35">
        <f t="shared" si="232"/>
        <v>141218.109375</v>
      </c>
      <c r="AE192" s="62">
        <f t="shared" si="241"/>
        <v>9926.9109374999989</v>
      </c>
      <c r="AF192" s="31">
        <v>4424</v>
      </c>
      <c r="AG192" s="31"/>
      <c r="AH192" s="29">
        <v>7074</v>
      </c>
      <c r="AI192" s="36"/>
      <c r="AJ192" s="36"/>
      <c r="AK192" s="29"/>
      <c r="AL192" s="29"/>
      <c r="AM192" s="36"/>
      <c r="AN192" s="36"/>
      <c r="AO192" s="29">
        <f t="shared" si="238"/>
        <v>162643.02031250001</v>
      </c>
      <c r="AP192" s="94">
        <f t="shared" si="211"/>
        <v>1951716.2437500001</v>
      </c>
      <c r="AQ192" s="29">
        <f t="shared" si="239"/>
        <v>99269.109374999985</v>
      </c>
      <c r="AR192" s="38"/>
    </row>
    <row r="193" spans="1:44" ht="9.75" customHeight="1">
      <c r="A193" s="30">
        <v>28</v>
      </c>
      <c r="B193" s="92">
        <v>1</v>
      </c>
      <c r="C193" s="76" t="s">
        <v>107</v>
      </c>
      <c r="D193" s="77"/>
      <c r="E193" s="77"/>
      <c r="F193" s="78" t="s">
        <v>60</v>
      </c>
      <c r="G193" s="78">
        <v>2.52</v>
      </c>
      <c r="H193" s="78" t="s">
        <v>61</v>
      </c>
      <c r="I193" s="79">
        <f t="shared" ref="I193:I198" si="242">SUM(G193*17697*1.25)</f>
        <v>55745.55</v>
      </c>
      <c r="J193" s="143"/>
      <c r="K193" s="143"/>
      <c r="L193" s="80"/>
      <c r="M193" s="80"/>
      <c r="N193" s="77"/>
      <c r="O193" s="84"/>
      <c r="P193" s="84"/>
      <c r="Q193" s="77">
        <f>AVERAGE(I193/18*K193)</f>
        <v>0</v>
      </c>
      <c r="R193" s="80">
        <f t="shared" ref="R193:R194" si="243">SUM((I193/18)*L193)</f>
        <v>0</v>
      </c>
      <c r="S193" s="80">
        <f t="shared" ref="S193:S194" si="244">SUM((I193/18)*M193)</f>
        <v>0</v>
      </c>
      <c r="T193" s="80">
        <f t="shared" ref="T193:T194" si="245">SUM((I193/18)*N193)</f>
        <v>0</v>
      </c>
      <c r="U193" s="80">
        <f t="shared" si="210"/>
        <v>0</v>
      </c>
      <c r="V193" s="80">
        <f t="shared" ref="V193:V198" si="246">AN193*25%</f>
        <v>13936.387500000001</v>
      </c>
      <c r="W193" s="42"/>
      <c r="X193" s="42"/>
      <c r="Y193" s="42"/>
      <c r="Z193" s="42"/>
      <c r="AA193" s="42"/>
      <c r="AB193" s="42"/>
      <c r="AC193" s="42"/>
      <c r="AD193" s="80">
        <f t="shared" si="232"/>
        <v>13936.387500000001</v>
      </c>
      <c r="AE193" s="80">
        <f t="shared" ref="AE193:AE198" si="247">AVERAGE((R193+S193+T193+V193+AN193+Q193)*10%)</f>
        <v>6968.1937500000004</v>
      </c>
      <c r="AF193" s="77"/>
      <c r="AG193" s="77"/>
      <c r="AH193" s="42"/>
      <c r="AI193" s="83"/>
      <c r="AJ193" s="83"/>
      <c r="AK193" s="42"/>
      <c r="AL193" s="42"/>
      <c r="AM193" s="83"/>
      <c r="AN193" s="42">
        <f t="shared" ref="AN193:AN198" si="248">I193</f>
        <v>55745.55</v>
      </c>
      <c r="AO193" s="42">
        <f t="shared" ref="AO193:AO201" si="249">AD193+AE193+AF193+AG193+AH193+AI193+AJ193+AK193+AL193+AM193+AN193</f>
        <v>76650.131250000006</v>
      </c>
      <c r="AP193" s="42">
        <f t="shared" si="211"/>
        <v>919801.57500000007</v>
      </c>
      <c r="AQ193" s="42">
        <f t="shared" ref="AQ193:AQ198" si="250">AN193*1.25</f>
        <v>69681.9375</v>
      </c>
      <c r="AR193" s="38"/>
    </row>
    <row r="194" spans="1:44" ht="11.25" customHeight="1">
      <c r="A194" s="30">
        <v>29</v>
      </c>
      <c r="B194" s="92">
        <v>17</v>
      </c>
      <c r="C194" s="76" t="s">
        <v>105</v>
      </c>
      <c r="D194" s="77">
        <v>2</v>
      </c>
      <c r="E194" s="77"/>
      <c r="F194" s="78" t="s">
        <v>43</v>
      </c>
      <c r="G194" s="78">
        <v>3.74</v>
      </c>
      <c r="H194" s="78" t="s">
        <v>57</v>
      </c>
      <c r="I194" s="79">
        <f t="shared" si="242"/>
        <v>82733.475000000006</v>
      </c>
      <c r="J194" s="143"/>
      <c r="K194" s="143"/>
      <c r="L194" s="80"/>
      <c r="M194" s="80"/>
      <c r="N194" s="77"/>
      <c r="O194" s="84"/>
      <c r="P194" s="84"/>
      <c r="Q194" s="77">
        <f>AVERAGE(I194/18*K194)</f>
        <v>0</v>
      </c>
      <c r="R194" s="80">
        <f t="shared" si="243"/>
        <v>0</v>
      </c>
      <c r="S194" s="80">
        <f t="shared" si="244"/>
        <v>0</v>
      </c>
      <c r="T194" s="80">
        <f t="shared" si="245"/>
        <v>0</v>
      </c>
      <c r="U194" s="80">
        <f t="shared" si="210"/>
        <v>0</v>
      </c>
      <c r="V194" s="80">
        <f t="shared" si="246"/>
        <v>20683.368750000001</v>
      </c>
      <c r="W194" s="42"/>
      <c r="X194" s="42"/>
      <c r="Y194" s="42"/>
      <c r="Z194" s="42"/>
      <c r="AA194" s="42"/>
      <c r="AB194" s="42"/>
      <c r="AC194" s="42"/>
      <c r="AD194" s="80">
        <f t="shared" si="232"/>
        <v>20683.368750000001</v>
      </c>
      <c r="AE194" s="80">
        <f t="shared" si="247"/>
        <v>10341.684375000001</v>
      </c>
      <c r="AF194" s="77"/>
      <c r="AG194" s="77"/>
      <c r="AH194" s="42"/>
      <c r="AI194" s="83"/>
      <c r="AJ194" s="89"/>
      <c r="AK194" s="42"/>
      <c r="AL194" s="42"/>
      <c r="AM194" s="83"/>
      <c r="AN194" s="42">
        <f t="shared" si="248"/>
        <v>82733.475000000006</v>
      </c>
      <c r="AO194" s="42">
        <f t="shared" si="249"/>
        <v>113758.52812500001</v>
      </c>
      <c r="AP194" s="42">
        <f t="shared" si="211"/>
        <v>1365102.3375000001</v>
      </c>
      <c r="AQ194" s="42">
        <f t="shared" si="250"/>
        <v>103416.84375</v>
      </c>
      <c r="AR194" s="38"/>
    </row>
    <row r="195" spans="1:44" ht="11.25" customHeight="1">
      <c r="A195" s="30">
        <v>30</v>
      </c>
      <c r="B195" s="92">
        <v>7.1</v>
      </c>
      <c r="C195" s="76" t="s">
        <v>107</v>
      </c>
      <c r="D195" s="77"/>
      <c r="E195" s="77"/>
      <c r="F195" s="78" t="s">
        <v>43</v>
      </c>
      <c r="G195" s="78">
        <v>2.89</v>
      </c>
      <c r="H195" s="78" t="s">
        <v>54</v>
      </c>
      <c r="I195" s="79">
        <f t="shared" si="242"/>
        <v>63930.412500000006</v>
      </c>
      <c r="J195" s="143"/>
      <c r="K195" s="143"/>
      <c r="L195" s="80"/>
      <c r="M195" s="80"/>
      <c r="N195" s="77"/>
      <c r="O195" s="84"/>
      <c r="P195" s="84"/>
      <c r="Q195" s="77"/>
      <c r="R195" s="80"/>
      <c r="S195" s="80"/>
      <c r="T195" s="80"/>
      <c r="U195" s="80"/>
      <c r="V195" s="80">
        <f t="shared" si="246"/>
        <v>15982.603125000001</v>
      </c>
      <c r="W195" s="42"/>
      <c r="X195" s="42"/>
      <c r="Y195" s="42"/>
      <c r="Z195" s="42"/>
      <c r="AA195" s="42"/>
      <c r="AB195" s="42"/>
      <c r="AC195" s="42"/>
      <c r="AD195" s="80">
        <f t="shared" si="232"/>
        <v>15982.603125000001</v>
      </c>
      <c r="AE195" s="80">
        <f t="shared" si="247"/>
        <v>7991.3015625000007</v>
      </c>
      <c r="AF195" s="77"/>
      <c r="AG195" s="77"/>
      <c r="AH195" s="42"/>
      <c r="AI195" s="83"/>
      <c r="AJ195" s="83"/>
      <c r="AK195" s="42"/>
      <c r="AL195" s="42"/>
      <c r="AM195" s="83"/>
      <c r="AN195" s="42">
        <f t="shared" si="248"/>
        <v>63930.412500000006</v>
      </c>
      <c r="AO195" s="42">
        <f t="shared" si="249"/>
        <v>87904.317187500012</v>
      </c>
      <c r="AP195" s="42">
        <f t="shared" si="211"/>
        <v>1054851.8062500001</v>
      </c>
      <c r="AQ195" s="42">
        <f t="shared" si="250"/>
        <v>79913.015625</v>
      </c>
      <c r="AR195" s="38"/>
    </row>
    <row r="196" spans="1:44" ht="12" customHeight="1">
      <c r="A196" s="30">
        <v>31</v>
      </c>
      <c r="B196" s="92">
        <v>12.6</v>
      </c>
      <c r="C196" s="76" t="s">
        <v>107</v>
      </c>
      <c r="D196" s="77">
        <v>2</v>
      </c>
      <c r="E196" s="77"/>
      <c r="F196" s="78" t="s">
        <v>43</v>
      </c>
      <c r="G196" s="78">
        <v>3.16</v>
      </c>
      <c r="H196" s="78" t="s">
        <v>52</v>
      </c>
      <c r="I196" s="79">
        <f t="shared" si="242"/>
        <v>69903.150000000009</v>
      </c>
      <c r="J196" s="143"/>
      <c r="K196" s="143"/>
      <c r="L196" s="80"/>
      <c r="M196" s="80"/>
      <c r="N196" s="77"/>
      <c r="O196" s="84"/>
      <c r="P196" s="84"/>
      <c r="Q196" s="77"/>
      <c r="R196" s="80"/>
      <c r="S196" s="80"/>
      <c r="T196" s="80"/>
      <c r="U196" s="80"/>
      <c r="V196" s="80">
        <f t="shared" si="246"/>
        <v>17475.787500000002</v>
      </c>
      <c r="W196" s="42"/>
      <c r="X196" s="42"/>
      <c r="Y196" s="42"/>
      <c r="Z196" s="42"/>
      <c r="AA196" s="42"/>
      <c r="AB196" s="42"/>
      <c r="AC196" s="42"/>
      <c r="AD196" s="80">
        <f t="shared" si="232"/>
        <v>17475.787500000002</v>
      </c>
      <c r="AE196" s="80">
        <f t="shared" si="247"/>
        <v>8737.8937500000011</v>
      </c>
      <c r="AF196" s="77"/>
      <c r="AG196" s="77"/>
      <c r="AH196" s="42"/>
      <c r="AI196" s="83"/>
      <c r="AJ196" s="83"/>
      <c r="AK196" s="42"/>
      <c r="AL196" s="42"/>
      <c r="AM196" s="83"/>
      <c r="AN196" s="42">
        <f t="shared" si="248"/>
        <v>69903.150000000009</v>
      </c>
      <c r="AO196" s="42">
        <f t="shared" si="249"/>
        <v>96116.831250000017</v>
      </c>
      <c r="AP196" s="42">
        <f t="shared" si="211"/>
        <v>1153401.9750000001</v>
      </c>
      <c r="AQ196" s="42">
        <f t="shared" si="250"/>
        <v>87378.937500000015</v>
      </c>
      <c r="AR196" s="38"/>
    </row>
    <row r="197" spans="1:44" ht="12.75" customHeight="1">
      <c r="A197" s="30">
        <v>32</v>
      </c>
      <c r="B197" s="92">
        <v>6</v>
      </c>
      <c r="C197" s="76" t="s">
        <v>106</v>
      </c>
      <c r="D197" s="77"/>
      <c r="E197" s="77"/>
      <c r="F197" s="78" t="s">
        <v>43</v>
      </c>
      <c r="G197" s="78">
        <v>2.83</v>
      </c>
      <c r="H197" s="78" t="s">
        <v>54</v>
      </c>
      <c r="I197" s="79">
        <f t="shared" si="242"/>
        <v>62603.137500000004</v>
      </c>
      <c r="J197" s="143"/>
      <c r="K197" s="143"/>
      <c r="L197" s="80"/>
      <c r="M197" s="80"/>
      <c r="N197" s="77"/>
      <c r="O197" s="84"/>
      <c r="P197" s="84"/>
      <c r="Q197" s="77"/>
      <c r="R197" s="80"/>
      <c r="S197" s="80"/>
      <c r="T197" s="80"/>
      <c r="U197" s="80"/>
      <c r="V197" s="80">
        <f t="shared" si="246"/>
        <v>15650.784375000001</v>
      </c>
      <c r="W197" s="42"/>
      <c r="X197" s="42"/>
      <c r="Y197" s="42"/>
      <c r="Z197" s="42"/>
      <c r="AA197" s="42"/>
      <c r="AB197" s="42"/>
      <c r="AC197" s="42"/>
      <c r="AD197" s="80">
        <f t="shared" si="232"/>
        <v>15650.784375000001</v>
      </c>
      <c r="AE197" s="80">
        <f t="shared" si="247"/>
        <v>7825.3921875000005</v>
      </c>
      <c r="AF197" s="77"/>
      <c r="AG197" s="77"/>
      <c r="AH197" s="42"/>
      <c r="AI197" s="83"/>
      <c r="AJ197" s="83"/>
      <c r="AK197" s="42"/>
      <c r="AL197" s="42"/>
      <c r="AM197" s="83"/>
      <c r="AN197" s="42">
        <f t="shared" si="248"/>
        <v>62603.137500000004</v>
      </c>
      <c r="AO197" s="42">
        <f t="shared" si="249"/>
        <v>86079.314062500009</v>
      </c>
      <c r="AP197" s="42">
        <f t="shared" si="211"/>
        <v>1032951.76875</v>
      </c>
      <c r="AQ197" s="42">
        <f t="shared" si="250"/>
        <v>78253.921875</v>
      </c>
      <c r="AR197" s="38"/>
    </row>
    <row r="198" spans="1:44" ht="12" customHeight="1">
      <c r="A198" s="30">
        <v>33</v>
      </c>
      <c r="B198" s="92">
        <v>21</v>
      </c>
      <c r="C198" s="76" t="s">
        <v>77</v>
      </c>
      <c r="D198" s="77">
        <v>2</v>
      </c>
      <c r="E198" s="77"/>
      <c r="F198" s="78" t="s">
        <v>43</v>
      </c>
      <c r="G198" s="78">
        <v>3.32</v>
      </c>
      <c r="H198" s="78" t="s">
        <v>52</v>
      </c>
      <c r="I198" s="79">
        <f t="shared" si="242"/>
        <v>73442.549999999988</v>
      </c>
      <c r="J198" s="143"/>
      <c r="K198" s="143"/>
      <c r="L198" s="80"/>
      <c r="M198" s="80"/>
      <c r="N198" s="77"/>
      <c r="O198" s="84"/>
      <c r="P198" s="84"/>
      <c r="Q198" s="77">
        <f>AVERAGE(I198/20*K198)</f>
        <v>0</v>
      </c>
      <c r="R198" s="80"/>
      <c r="S198" s="80"/>
      <c r="T198" s="80"/>
      <c r="U198" s="80"/>
      <c r="V198" s="80">
        <f t="shared" si="246"/>
        <v>18360.637499999997</v>
      </c>
      <c r="W198" s="42"/>
      <c r="X198" s="42"/>
      <c r="Y198" s="42"/>
      <c r="Z198" s="42"/>
      <c r="AA198" s="42"/>
      <c r="AB198" s="42"/>
      <c r="AC198" s="42"/>
      <c r="AD198" s="80">
        <f t="shared" si="232"/>
        <v>18360.637499999997</v>
      </c>
      <c r="AE198" s="80">
        <f t="shared" si="247"/>
        <v>9180.3187499999985</v>
      </c>
      <c r="AF198" s="77"/>
      <c r="AG198" s="77"/>
      <c r="AH198" s="42"/>
      <c r="AI198" s="83"/>
      <c r="AJ198" s="83"/>
      <c r="AK198" s="42"/>
      <c r="AL198" s="42"/>
      <c r="AM198" s="83"/>
      <c r="AN198" s="42">
        <f t="shared" si="248"/>
        <v>73442.549999999988</v>
      </c>
      <c r="AO198" s="42">
        <f t="shared" si="249"/>
        <v>100983.50624999998</v>
      </c>
      <c r="AP198" s="42">
        <f t="shared" si="211"/>
        <v>1211802.0749999997</v>
      </c>
      <c r="AQ198" s="42">
        <f t="shared" si="250"/>
        <v>91803.187499999985</v>
      </c>
      <c r="AR198" s="38"/>
    </row>
    <row r="199" spans="1:44" ht="12.75" customHeight="1">
      <c r="A199" s="30">
        <v>34</v>
      </c>
      <c r="B199" s="92">
        <v>10</v>
      </c>
      <c r="C199" s="30" t="s">
        <v>117</v>
      </c>
      <c r="D199" s="31">
        <v>1</v>
      </c>
      <c r="E199" s="31" t="s">
        <v>96</v>
      </c>
      <c r="F199" s="32" t="s">
        <v>43</v>
      </c>
      <c r="G199" s="32">
        <v>3.64</v>
      </c>
      <c r="H199" s="32" t="s">
        <v>44</v>
      </c>
      <c r="I199" s="75">
        <f t="shared" ref="I199:I201" si="251">SUM(G199*17697*1.25)</f>
        <v>80521.350000000006</v>
      </c>
      <c r="J199" s="95"/>
      <c r="K199" s="95"/>
      <c r="L199" s="35"/>
      <c r="M199" s="35">
        <v>10</v>
      </c>
      <c r="N199" s="31">
        <v>9</v>
      </c>
      <c r="O199" s="34">
        <v>19</v>
      </c>
      <c r="P199" s="34"/>
      <c r="Q199" s="31">
        <f t="shared" ref="Q199:Q200" si="252">(I199/18)*K199</f>
        <v>0</v>
      </c>
      <c r="R199" s="35">
        <f t="shared" ref="R199:R201" si="253">SUM((I199/18)*L199)</f>
        <v>0</v>
      </c>
      <c r="S199" s="35">
        <f t="shared" ref="S199:S201" si="254">SUM((I199/18)*M199)</f>
        <v>44734.083333333336</v>
      </c>
      <c r="T199" s="62">
        <f t="shared" ref="T199:T201" si="255">SUM((I199/18)*N199)</f>
        <v>40260.675000000003</v>
      </c>
      <c r="U199" s="35">
        <v>42556</v>
      </c>
      <c r="V199" s="35">
        <f t="shared" ref="V199:V201" si="256">SUM((P199+Q199+R199+S199+T199)*25%)</f>
        <v>21248.689583333333</v>
      </c>
      <c r="W199" s="29"/>
      <c r="X199" s="29"/>
      <c r="Y199" s="29"/>
      <c r="Z199" s="29">
        <v>1960</v>
      </c>
      <c r="AA199" s="29"/>
      <c r="AB199" s="29">
        <v>1568</v>
      </c>
      <c r="AC199" s="29"/>
      <c r="AD199" s="35">
        <f t="shared" si="232"/>
        <v>152327.44791666666</v>
      </c>
      <c r="AE199" s="62">
        <f t="shared" ref="AE199:AE201" si="257">(P199+Q199+R199+S199+T199+V199)*10%</f>
        <v>10624.344791666666</v>
      </c>
      <c r="AF199" s="31"/>
      <c r="AG199" s="31">
        <v>3539</v>
      </c>
      <c r="AH199" s="29">
        <v>2358</v>
      </c>
      <c r="AI199" s="36"/>
      <c r="AJ199" s="36"/>
      <c r="AK199" s="29"/>
      <c r="AL199" s="29"/>
      <c r="AM199" s="36"/>
      <c r="AN199" s="36"/>
      <c r="AO199" s="29">
        <f t="shared" si="249"/>
        <v>168848.79270833332</v>
      </c>
      <c r="AP199" s="94">
        <f t="shared" si="211"/>
        <v>2026185.5124999997</v>
      </c>
      <c r="AQ199" s="29">
        <f t="shared" ref="AQ199:AQ201" si="258">P199+Q199+R199+S199+T199+V199</f>
        <v>106243.44791666666</v>
      </c>
      <c r="AR199" s="38"/>
    </row>
    <row r="200" spans="1:44" ht="13.5" customHeight="1">
      <c r="A200" s="30">
        <v>35</v>
      </c>
      <c r="B200" s="92">
        <v>9</v>
      </c>
      <c r="C200" s="30" t="s">
        <v>42</v>
      </c>
      <c r="D200" s="31">
        <v>2</v>
      </c>
      <c r="E200" s="31" t="s">
        <v>103</v>
      </c>
      <c r="F200" s="32" t="s">
        <v>43</v>
      </c>
      <c r="G200" s="32">
        <v>3.55</v>
      </c>
      <c r="H200" s="32" t="s">
        <v>57</v>
      </c>
      <c r="I200" s="75">
        <f t="shared" si="251"/>
        <v>78530.4375</v>
      </c>
      <c r="J200" s="95"/>
      <c r="K200" s="95"/>
      <c r="L200" s="35"/>
      <c r="M200" s="35">
        <v>14</v>
      </c>
      <c r="N200" s="31">
        <v>5</v>
      </c>
      <c r="O200" s="34">
        <v>19</v>
      </c>
      <c r="P200" s="34"/>
      <c r="Q200" s="31">
        <f t="shared" si="252"/>
        <v>0</v>
      </c>
      <c r="R200" s="35">
        <f t="shared" si="253"/>
        <v>0</v>
      </c>
      <c r="S200" s="35">
        <f t="shared" si="254"/>
        <v>61079.229166666664</v>
      </c>
      <c r="T200" s="62">
        <f t="shared" si="255"/>
        <v>21814.010416666664</v>
      </c>
      <c r="U200" s="35">
        <v>41505</v>
      </c>
      <c r="V200" s="35">
        <f t="shared" si="256"/>
        <v>20723.309895833332</v>
      </c>
      <c r="W200" s="29"/>
      <c r="X200" s="29"/>
      <c r="Y200" s="29"/>
      <c r="Z200" s="29"/>
      <c r="AA200" s="29"/>
      <c r="AB200" s="29"/>
      <c r="AC200" s="29"/>
      <c r="AD200" s="35">
        <f t="shared" si="232"/>
        <v>145121.54947916666</v>
      </c>
      <c r="AE200" s="62">
        <f t="shared" si="257"/>
        <v>10361.654947916666</v>
      </c>
      <c r="AF200" s="31"/>
      <c r="AG200" s="31"/>
      <c r="AH200" s="29">
        <v>1965</v>
      </c>
      <c r="AI200" s="36"/>
      <c r="AJ200" s="36"/>
      <c r="AK200" s="36"/>
      <c r="AL200" s="29"/>
      <c r="AM200" s="36"/>
      <c r="AN200" s="36"/>
      <c r="AO200" s="29">
        <f t="shared" si="249"/>
        <v>157448.20442708331</v>
      </c>
      <c r="AP200" s="94">
        <f t="shared" si="211"/>
        <v>1889378.4531249998</v>
      </c>
      <c r="AQ200" s="29">
        <f t="shared" si="258"/>
        <v>103616.54947916666</v>
      </c>
      <c r="AR200" s="38"/>
    </row>
    <row r="201" spans="1:44">
      <c r="A201" s="30">
        <v>36</v>
      </c>
      <c r="B201" s="92">
        <v>1</v>
      </c>
      <c r="C201" s="30" t="s">
        <v>122</v>
      </c>
      <c r="D201" s="31"/>
      <c r="E201" s="31"/>
      <c r="F201" s="32" t="s">
        <v>43</v>
      </c>
      <c r="G201" s="32">
        <v>3.1</v>
      </c>
      <c r="H201" s="32" t="s">
        <v>59</v>
      </c>
      <c r="I201" s="75">
        <f t="shared" si="251"/>
        <v>68575.875</v>
      </c>
      <c r="J201" s="95"/>
      <c r="K201" s="95">
        <v>1</v>
      </c>
      <c r="L201" s="35">
        <v>6</v>
      </c>
      <c r="M201" s="35">
        <v>3</v>
      </c>
      <c r="N201" s="31"/>
      <c r="O201" s="34">
        <v>9</v>
      </c>
      <c r="P201" s="34"/>
      <c r="Q201" s="35">
        <f>(I201/18)*K201</f>
        <v>3809.7708333333335</v>
      </c>
      <c r="R201" s="35">
        <f t="shared" si="253"/>
        <v>22858.625</v>
      </c>
      <c r="S201" s="35">
        <f t="shared" si="254"/>
        <v>11429.3125</v>
      </c>
      <c r="T201" s="62">
        <f t="shared" si="255"/>
        <v>0</v>
      </c>
      <c r="U201" s="35">
        <v>17173</v>
      </c>
      <c r="V201" s="35">
        <f t="shared" si="256"/>
        <v>9524.4270833333321</v>
      </c>
      <c r="W201" s="29">
        <v>2</v>
      </c>
      <c r="X201" s="29">
        <v>392</v>
      </c>
      <c r="Y201" s="29">
        <v>6</v>
      </c>
      <c r="Z201" s="29">
        <v>588</v>
      </c>
      <c r="AA201" s="29"/>
      <c r="AB201" s="29"/>
      <c r="AC201" s="29"/>
      <c r="AD201" s="35">
        <f t="shared" si="232"/>
        <v>65775.135416666657</v>
      </c>
      <c r="AE201" s="62">
        <f t="shared" si="257"/>
        <v>4762.2135416666661</v>
      </c>
      <c r="AF201" s="31"/>
      <c r="AG201" s="39"/>
      <c r="AH201" s="29">
        <v>393</v>
      </c>
      <c r="AI201" s="36"/>
      <c r="AJ201" s="36"/>
      <c r="AK201" s="36"/>
      <c r="AL201" s="29"/>
      <c r="AM201" s="36"/>
      <c r="AN201" s="36"/>
      <c r="AO201" s="29">
        <f t="shared" si="249"/>
        <v>70930.348958333328</v>
      </c>
      <c r="AP201" s="94">
        <f t="shared" si="211"/>
        <v>851164.1875</v>
      </c>
      <c r="AQ201" s="29">
        <f t="shared" si="258"/>
        <v>47622.135416666657</v>
      </c>
      <c r="AR201" s="38"/>
    </row>
    <row r="202" spans="1:44">
      <c r="A202" s="13"/>
      <c r="B202" s="20"/>
      <c r="C202" s="20"/>
      <c r="D202" s="14"/>
      <c r="E202" s="14"/>
      <c r="F202" s="14"/>
      <c r="G202" s="14"/>
      <c r="H202" s="7"/>
      <c r="I202" s="21"/>
      <c r="J202" s="96">
        <v>10</v>
      </c>
      <c r="K202" s="102">
        <v>7.5</v>
      </c>
      <c r="L202" s="96">
        <f>SUM(L156:L201)</f>
        <v>107</v>
      </c>
      <c r="M202" s="104">
        <f>SUM(M156:M201)</f>
        <v>214</v>
      </c>
      <c r="N202" s="103">
        <f>SUM(N156:N200)</f>
        <v>86</v>
      </c>
      <c r="O202" s="21">
        <f>SUM(O156:O200)</f>
        <v>398</v>
      </c>
      <c r="P202" s="49">
        <f t="shared" ref="P202:AJ202" si="259">SUM(P155:P201)</f>
        <v>41256.131250000006</v>
      </c>
      <c r="Q202" s="21">
        <f t="shared" si="259"/>
        <v>29740.791666666668</v>
      </c>
      <c r="R202" s="48">
        <f t="shared" si="259"/>
        <v>463907.19166666659</v>
      </c>
      <c r="S202" s="48">
        <f t="shared" si="259"/>
        <v>947649.77083333314</v>
      </c>
      <c r="T202" s="67">
        <f t="shared" si="259"/>
        <v>367151.30208333337</v>
      </c>
      <c r="U202" s="48">
        <f>SUM(U155:U201)</f>
        <v>896739</v>
      </c>
      <c r="V202" s="48">
        <f t="shared" si="259"/>
        <v>752468.82499999995</v>
      </c>
      <c r="W202" s="21">
        <f t="shared" si="259"/>
        <v>57</v>
      </c>
      <c r="X202" s="21">
        <f t="shared" si="259"/>
        <v>13622</v>
      </c>
      <c r="Y202" s="21">
        <f t="shared" si="259"/>
        <v>124</v>
      </c>
      <c r="Z202" s="48">
        <f t="shared" si="259"/>
        <v>28418</v>
      </c>
      <c r="AA202" s="21">
        <f t="shared" si="259"/>
        <v>43</v>
      </c>
      <c r="AB202" s="48">
        <f t="shared" si="259"/>
        <v>10938</v>
      </c>
      <c r="AC202" s="48">
        <f t="shared" si="259"/>
        <v>5309</v>
      </c>
      <c r="AD202" s="48">
        <f t="shared" si="259"/>
        <v>3557200.0125000002</v>
      </c>
      <c r="AE202" s="67">
        <f t="shared" si="259"/>
        <v>376647.48541666666</v>
      </c>
      <c r="AF202" s="20">
        <f t="shared" si="259"/>
        <v>60168</v>
      </c>
      <c r="AG202" s="20">
        <f t="shared" si="259"/>
        <v>21234</v>
      </c>
      <c r="AH202" s="48">
        <f t="shared" si="259"/>
        <v>71148</v>
      </c>
      <c r="AI202" s="15">
        <f t="shared" si="259"/>
        <v>70788</v>
      </c>
      <c r="AJ202" s="90">
        <f t="shared" si="259"/>
        <v>59838</v>
      </c>
      <c r="AK202" s="90"/>
      <c r="AL202" s="97"/>
      <c r="AM202" s="90"/>
      <c r="AN202" s="90">
        <f>SUM(AN155:AN201)</f>
        <v>1160170.1125</v>
      </c>
      <c r="AO202" s="97">
        <f>SUM(AO155:AO201)</f>
        <v>5377193.6104166675</v>
      </c>
      <c r="AP202" s="90">
        <f>SUM(AP155:AP201)</f>
        <v>64526323.325000003</v>
      </c>
      <c r="AQ202" s="90">
        <f>SUM(AQ155:AQ201)</f>
        <v>3762344.125</v>
      </c>
      <c r="AR202" s="28"/>
    </row>
    <row r="203" spans="1:44">
      <c r="A203" s="106"/>
      <c r="B203" s="16"/>
      <c r="C203" s="16"/>
      <c r="D203" s="16"/>
      <c r="E203" s="16"/>
      <c r="F203" s="16"/>
      <c r="G203" s="16" t="s">
        <v>124</v>
      </c>
      <c r="H203" s="16"/>
      <c r="I203" s="16"/>
      <c r="J203" s="16"/>
      <c r="K203" s="16"/>
      <c r="L203" s="98"/>
      <c r="M203" s="99"/>
      <c r="N203" s="98"/>
      <c r="O203" s="16"/>
      <c r="P203" s="16"/>
      <c r="Q203" s="16"/>
      <c r="R203" s="56"/>
      <c r="S203" s="56"/>
      <c r="T203" s="63"/>
      <c r="U203" s="56"/>
      <c r="V203" s="16"/>
      <c r="W203" s="16"/>
      <c r="X203" s="16"/>
      <c r="Y203" s="16"/>
      <c r="Z203" s="56"/>
      <c r="AA203" s="16"/>
      <c r="AB203" s="56"/>
      <c r="AC203" s="56"/>
      <c r="AD203" s="56"/>
      <c r="AE203" s="68"/>
      <c r="AF203" s="16"/>
      <c r="AG203" s="16"/>
      <c r="AH203" s="63"/>
      <c r="AI203" s="16"/>
      <c r="AJ203" s="16"/>
      <c r="AK203" s="16"/>
      <c r="AL203" s="56"/>
      <c r="AM203" s="16"/>
      <c r="AN203" s="16"/>
      <c r="AO203" s="56"/>
      <c r="AP203" s="16"/>
    </row>
    <row r="204" spans="1:44">
      <c r="A204" s="100"/>
      <c r="B204" s="100"/>
      <c r="G204" t="s">
        <v>125</v>
      </c>
      <c r="L204" s="100"/>
      <c r="M204" s="101"/>
      <c r="N204" s="100"/>
      <c r="AD204" s="38"/>
      <c r="AE204" s="63"/>
      <c r="AO204" s="38"/>
    </row>
    <row r="205" spans="1:44">
      <c r="AD205" s="38"/>
      <c r="AO205" s="38"/>
    </row>
    <row r="206" spans="1:44">
      <c r="AD206" s="38"/>
      <c r="AO206" s="38"/>
    </row>
  </sheetData>
  <mergeCells count="215">
    <mergeCell ref="A181:A182"/>
    <mergeCell ref="B181:B182"/>
    <mergeCell ref="A187:A188"/>
    <mergeCell ref="A172:A173"/>
    <mergeCell ref="B172:B173"/>
    <mergeCell ref="A175:A176"/>
    <mergeCell ref="A177:A179"/>
    <mergeCell ref="B177:B179"/>
    <mergeCell ref="B153:B154"/>
    <mergeCell ref="A162:A163"/>
    <mergeCell ref="AN151:AO151"/>
    <mergeCell ref="AE152:AI152"/>
    <mergeCell ref="AN152:AO152"/>
    <mergeCell ref="A164:A165"/>
    <mergeCell ref="B164:B165"/>
    <mergeCell ref="A155:A156"/>
    <mergeCell ref="B155:B156"/>
    <mergeCell ref="A157:A158"/>
    <mergeCell ref="B157:B158"/>
    <mergeCell ref="A159:A160"/>
    <mergeCell ref="B159:B160"/>
    <mergeCell ref="F153:F154"/>
    <mergeCell ref="G153:G154"/>
    <mergeCell ref="H153:H154"/>
    <mergeCell ref="I153:I154"/>
    <mergeCell ref="K153:N153"/>
    <mergeCell ref="D153:D154"/>
    <mergeCell ref="E153:E154"/>
    <mergeCell ref="G146:Y146"/>
    <mergeCell ref="AN146:AO146"/>
    <mergeCell ref="T147:W147"/>
    <mergeCell ref="AE147:AI147"/>
    <mergeCell ref="AN147:AO147"/>
    <mergeCell ref="AE148:AI148"/>
    <mergeCell ref="AN148:AO148"/>
    <mergeCell ref="AN153:AN154"/>
    <mergeCell ref="AO153:AO154"/>
    <mergeCell ref="O153:O154"/>
    <mergeCell ref="Q153:T153"/>
    <mergeCell ref="U153:U154"/>
    <mergeCell ref="V153:V154"/>
    <mergeCell ref="W153:AB153"/>
    <mergeCell ref="AD153:AD154"/>
    <mergeCell ref="AF153:AK153"/>
    <mergeCell ref="AL153:AL154"/>
    <mergeCell ref="AM153:AM154"/>
    <mergeCell ref="AE149:AI149"/>
    <mergeCell ref="AN149:AO149"/>
    <mergeCell ref="AE150:AI150"/>
    <mergeCell ref="AN150:AO150"/>
    <mergeCell ref="T151:W151"/>
    <mergeCell ref="AE151:AI151"/>
    <mergeCell ref="A142:G142"/>
    <mergeCell ref="AE142:AI142"/>
    <mergeCell ref="AN142:AO142"/>
    <mergeCell ref="B143:V143"/>
    <mergeCell ref="AN143:AO143"/>
    <mergeCell ref="B144:V144"/>
    <mergeCell ref="AE144:AI144"/>
    <mergeCell ref="AN144:AO144"/>
    <mergeCell ref="B145:V145"/>
    <mergeCell ref="AN145:AO145"/>
    <mergeCell ref="AD137:AJ137"/>
    <mergeCell ref="AK137:AK138"/>
    <mergeCell ref="AL137:AL138"/>
    <mergeCell ref="AN137:AO138"/>
    <mergeCell ref="A138:B138"/>
    <mergeCell ref="F138:X138"/>
    <mergeCell ref="H140:X140"/>
    <mergeCell ref="AN140:AO140"/>
    <mergeCell ref="B141:X141"/>
    <mergeCell ref="AN141:AO141"/>
    <mergeCell ref="F139:AE139"/>
    <mergeCell ref="A94:A95"/>
    <mergeCell ref="B94:B95"/>
    <mergeCell ref="A102:A103"/>
    <mergeCell ref="B102:B103"/>
    <mergeCell ref="A89:A90"/>
    <mergeCell ref="B89:B90"/>
    <mergeCell ref="A92:A93"/>
    <mergeCell ref="A117:A118"/>
    <mergeCell ref="A111:A112"/>
    <mergeCell ref="B111:B112"/>
    <mergeCell ref="A105:A106"/>
    <mergeCell ref="A107:A109"/>
    <mergeCell ref="B107:B109"/>
    <mergeCell ref="A85:A86"/>
    <mergeCell ref="B85:B86"/>
    <mergeCell ref="A87:A88"/>
    <mergeCell ref="B87:B88"/>
    <mergeCell ref="AF83:AK83"/>
    <mergeCell ref="AL83:AL84"/>
    <mergeCell ref="AM83:AM84"/>
    <mergeCell ref="B83:B84"/>
    <mergeCell ref="D83:D84"/>
    <mergeCell ref="E83:E84"/>
    <mergeCell ref="F83:F84"/>
    <mergeCell ref="AN83:AN84"/>
    <mergeCell ref="AO83:AO84"/>
    <mergeCell ref="Q83:T83"/>
    <mergeCell ref="U83:U84"/>
    <mergeCell ref="V83:V84"/>
    <mergeCell ref="W83:AB83"/>
    <mergeCell ref="AD83:AD84"/>
    <mergeCell ref="G83:G84"/>
    <mergeCell ref="H83:H84"/>
    <mergeCell ref="I83:I84"/>
    <mergeCell ref="K83:N83"/>
    <mergeCell ref="O83:O84"/>
    <mergeCell ref="AC83:AC84"/>
    <mergeCell ref="T81:W81"/>
    <mergeCell ref="AE81:AI81"/>
    <mergeCell ref="AN81:AO81"/>
    <mergeCell ref="AE82:AI82"/>
    <mergeCell ref="AN82:AO82"/>
    <mergeCell ref="AE78:AI78"/>
    <mergeCell ref="AN78:AO78"/>
    <mergeCell ref="AE79:AI79"/>
    <mergeCell ref="AN79:AO79"/>
    <mergeCell ref="AE80:AI80"/>
    <mergeCell ref="AN80:AO80"/>
    <mergeCell ref="B75:V75"/>
    <mergeCell ref="AN75:AO75"/>
    <mergeCell ref="G76:Y76"/>
    <mergeCell ref="AN76:AO76"/>
    <mergeCell ref="T77:W77"/>
    <mergeCell ref="AE77:AI77"/>
    <mergeCell ref="AN77:AO77"/>
    <mergeCell ref="B73:V73"/>
    <mergeCell ref="AN73:AO73"/>
    <mergeCell ref="B74:V74"/>
    <mergeCell ref="AE74:AI74"/>
    <mergeCell ref="AN74:AO74"/>
    <mergeCell ref="H70:X70"/>
    <mergeCell ref="AN70:AO70"/>
    <mergeCell ref="B71:X71"/>
    <mergeCell ref="AN71:AO71"/>
    <mergeCell ref="A72:G72"/>
    <mergeCell ref="AE72:AI72"/>
    <mergeCell ref="AN72:AO72"/>
    <mergeCell ref="AN69:AO69"/>
    <mergeCell ref="A69:B69"/>
    <mergeCell ref="F69:X69"/>
    <mergeCell ref="A22:A23"/>
    <mergeCell ref="B22:B23"/>
    <mergeCell ref="A18:A19"/>
    <mergeCell ref="B18:B19"/>
    <mergeCell ref="B44:B45"/>
    <mergeCell ref="A27:A28"/>
    <mergeCell ref="A44:A45"/>
    <mergeCell ref="A40:A42"/>
    <mergeCell ref="A50:A51"/>
    <mergeCell ref="A25:A26"/>
    <mergeCell ref="A38:A39"/>
    <mergeCell ref="B40:B42"/>
    <mergeCell ref="B35:B36"/>
    <mergeCell ref="A35:A36"/>
    <mergeCell ref="B27:B28"/>
    <mergeCell ref="U16:U17"/>
    <mergeCell ref="O16:O17"/>
    <mergeCell ref="B16:B17"/>
    <mergeCell ref="D16:D17"/>
    <mergeCell ref="E16:E17"/>
    <mergeCell ref="F16:F17"/>
    <mergeCell ref="V16:V17"/>
    <mergeCell ref="A20:A21"/>
    <mergeCell ref="B20:B21"/>
    <mergeCell ref="AD16:AD17"/>
    <mergeCell ref="G16:G17"/>
    <mergeCell ref="H16:H17"/>
    <mergeCell ref="I16:I17"/>
    <mergeCell ref="K16:N16"/>
    <mergeCell ref="G9:Y9"/>
    <mergeCell ref="AN9:AO9"/>
    <mergeCell ref="T10:W10"/>
    <mergeCell ref="AE10:AI10"/>
    <mergeCell ref="AN10:AO10"/>
    <mergeCell ref="T14:W14"/>
    <mergeCell ref="AE14:AI14"/>
    <mergeCell ref="AN14:AO14"/>
    <mergeCell ref="AE15:AI15"/>
    <mergeCell ref="AN15:AO15"/>
    <mergeCell ref="AM16:AM17"/>
    <mergeCell ref="AE12:AI12"/>
    <mergeCell ref="AN12:AO12"/>
    <mergeCell ref="AE13:AI13"/>
    <mergeCell ref="AN13:AO13"/>
    <mergeCell ref="AF16:AK16"/>
    <mergeCell ref="AL16:AL17"/>
    <mergeCell ref="AN16:AN17"/>
    <mergeCell ref="Q16:T16"/>
    <mergeCell ref="AO16:AO17"/>
    <mergeCell ref="B8:V8"/>
    <mergeCell ref="AN8:AO8"/>
    <mergeCell ref="AD1:AJ1"/>
    <mergeCell ref="AK1:AK2"/>
    <mergeCell ref="AL1:AL2"/>
    <mergeCell ref="AN1:AO2"/>
    <mergeCell ref="AE11:AI11"/>
    <mergeCell ref="AN11:AO11"/>
    <mergeCell ref="A2:B2"/>
    <mergeCell ref="F2:X2"/>
    <mergeCell ref="AN3:AO3"/>
    <mergeCell ref="B4:X4"/>
    <mergeCell ref="AN4:AO4"/>
    <mergeCell ref="A5:G5"/>
    <mergeCell ref="AE5:AI5"/>
    <mergeCell ref="AN5:AO5"/>
    <mergeCell ref="H3:X3"/>
    <mergeCell ref="B6:V6"/>
    <mergeCell ref="AN6:AO6"/>
    <mergeCell ref="B7:V7"/>
    <mergeCell ref="AE7:AI7"/>
    <mergeCell ref="AN7:AO7"/>
    <mergeCell ref="W16:AB16"/>
  </mergeCells>
  <pageMargins left="0.25" right="0.25" top="0.75" bottom="0.75" header="0.3" footer="0.3"/>
  <pageSetup paperSize="9" scale="82" orientation="portrait" r:id="rId1"/>
  <colBreaks count="2" manualBreakCount="2">
    <brk id="22" max="1048575" man="1"/>
    <brk id="43" max="2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Актау СОШД 01.01.2020г.</vt:lpstr>
      <vt:lpstr>'Актау СОШД 01.01.2020г.'!Область_печати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2020-10-09T04:23:07Z</dcterms:modified>
</cp:coreProperties>
</file>